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8"/>
  </bookViews>
  <sheets>
    <sheet name="1989" sheetId="7" r:id="rId1"/>
    <sheet name="1995" sheetId="1" r:id="rId2"/>
    <sheet name="1996" sheetId="2" r:id="rId3"/>
    <sheet name="1999" sheetId="3" r:id="rId4"/>
    <sheet name="2001" sheetId="4" r:id="rId5"/>
    <sheet name="2013" sheetId="5" r:id="rId6"/>
    <sheet name="Cuadros" sheetId="6" r:id="rId7"/>
    <sheet name="Cuadro Final" sheetId="8" r:id="rId8"/>
    <sheet name="Hoja1" sheetId="9" r:id="rId9"/>
  </sheets>
  <calcPr calcId="145621"/>
</workbook>
</file>

<file path=xl/calcChain.xml><?xml version="1.0" encoding="utf-8"?>
<calcChain xmlns="http://schemas.openxmlformats.org/spreadsheetml/2006/main">
  <c r="H4" i="6" l="1"/>
  <c r="E238" i="2" l="1"/>
  <c r="D238" i="2"/>
  <c r="C238" i="2"/>
  <c r="I69" i="2"/>
  <c r="J69" i="2"/>
  <c r="K69" i="2"/>
  <c r="L69" i="2"/>
  <c r="G69" i="2"/>
  <c r="F69" i="2"/>
  <c r="D69" i="2"/>
  <c r="D37" i="9" l="1"/>
  <c r="E37" i="9"/>
  <c r="F37" i="9"/>
  <c r="B37" i="9"/>
  <c r="E28" i="6" l="1"/>
  <c r="H44" i="8"/>
  <c r="K5" i="8"/>
  <c r="L5" i="8"/>
  <c r="M5" i="8"/>
  <c r="N5" i="8"/>
  <c r="O5" i="8"/>
  <c r="P5" i="8"/>
  <c r="K6" i="8"/>
  <c r="L6" i="8"/>
  <c r="M6" i="8"/>
  <c r="N6" i="8"/>
  <c r="O6" i="8"/>
  <c r="P6" i="8"/>
  <c r="K8" i="8"/>
  <c r="L8" i="8"/>
  <c r="M8" i="8"/>
  <c r="N8" i="8"/>
  <c r="O8" i="8"/>
  <c r="P8" i="8"/>
  <c r="K9" i="8"/>
  <c r="L9" i="8"/>
  <c r="M9" i="8"/>
  <c r="N9" i="8"/>
  <c r="O9" i="8"/>
  <c r="P9" i="8"/>
  <c r="K10" i="8"/>
  <c r="L10" i="8"/>
  <c r="M10" i="8"/>
  <c r="N10" i="8"/>
  <c r="O10" i="8"/>
  <c r="P10" i="8"/>
  <c r="K11" i="8"/>
  <c r="L11" i="8"/>
  <c r="M11" i="8"/>
  <c r="N11" i="8"/>
  <c r="O11" i="8"/>
  <c r="P11" i="8"/>
  <c r="K12" i="8"/>
  <c r="L12" i="8"/>
  <c r="M12" i="8"/>
  <c r="N12" i="8"/>
  <c r="O12" i="8"/>
  <c r="P12" i="8"/>
  <c r="K13" i="8"/>
  <c r="L13" i="8"/>
  <c r="M13" i="8"/>
  <c r="N13" i="8"/>
  <c r="O13" i="8"/>
  <c r="P13" i="8"/>
  <c r="K14" i="8"/>
  <c r="L14" i="8"/>
  <c r="M14" i="8"/>
  <c r="N14" i="8"/>
  <c r="O14" i="8"/>
  <c r="P14" i="8"/>
  <c r="K15" i="8"/>
  <c r="L15" i="8"/>
  <c r="M15" i="8"/>
  <c r="N15" i="8"/>
  <c r="O15" i="8"/>
  <c r="P15" i="8"/>
  <c r="K17" i="8"/>
  <c r="L17" i="8"/>
  <c r="M17" i="8"/>
  <c r="N17" i="8"/>
  <c r="O17" i="8"/>
  <c r="P17" i="8"/>
  <c r="K18" i="8"/>
  <c r="L18" i="8"/>
  <c r="M18" i="8"/>
  <c r="N18" i="8"/>
  <c r="O18" i="8"/>
  <c r="P18" i="8"/>
  <c r="L20" i="8"/>
  <c r="M20" i="8"/>
  <c r="N20" i="8"/>
  <c r="O20" i="8"/>
  <c r="P20" i="8"/>
  <c r="K24" i="8"/>
  <c r="L24" i="8"/>
  <c r="M24" i="8"/>
  <c r="N24" i="8"/>
  <c r="O24" i="8"/>
  <c r="P24" i="8"/>
  <c r="K25" i="8"/>
  <c r="L25" i="8"/>
  <c r="M25" i="8"/>
  <c r="N25" i="8"/>
  <c r="O25" i="8"/>
  <c r="P25" i="8"/>
  <c r="K26" i="8"/>
  <c r="L26" i="8"/>
  <c r="M26" i="8"/>
  <c r="N26" i="8"/>
  <c r="O26" i="8"/>
  <c r="P26" i="8"/>
  <c r="K27" i="8"/>
  <c r="L27" i="8"/>
  <c r="M27" i="8"/>
  <c r="N27" i="8"/>
  <c r="O27" i="8"/>
  <c r="P27" i="8"/>
  <c r="K29" i="8"/>
  <c r="L29" i="8"/>
  <c r="M29" i="8"/>
  <c r="N29" i="8"/>
  <c r="O29" i="8"/>
  <c r="P29" i="8"/>
  <c r="K30" i="8"/>
  <c r="L30" i="8"/>
  <c r="M30" i="8"/>
  <c r="N30" i="8"/>
  <c r="O30" i="8"/>
  <c r="P30" i="8"/>
  <c r="K32" i="8"/>
  <c r="L32" i="8"/>
  <c r="M32" i="8"/>
  <c r="N32" i="8"/>
  <c r="O32" i="8"/>
  <c r="P32" i="8"/>
  <c r="K33" i="8"/>
  <c r="L33" i="8"/>
  <c r="M33" i="8"/>
  <c r="N33" i="8"/>
  <c r="O33" i="8"/>
  <c r="P33" i="8"/>
  <c r="K34" i="8"/>
  <c r="L34" i="8"/>
  <c r="M34" i="8"/>
  <c r="N34" i="8"/>
  <c r="O34" i="8"/>
  <c r="P34" i="8"/>
  <c r="K35" i="8"/>
  <c r="L35" i="8"/>
  <c r="M35" i="8"/>
  <c r="N35" i="8"/>
  <c r="O35" i="8"/>
  <c r="P35" i="8"/>
  <c r="K36" i="8"/>
  <c r="L36" i="8"/>
  <c r="M36" i="8"/>
  <c r="N36" i="8"/>
  <c r="O36" i="8"/>
  <c r="P36" i="8"/>
  <c r="K38" i="8"/>
  <c r="L38" i="8"/>
  <c r="M38" i="8"/>
  <c r="N38" i="8"/>
  <c r="O38" i="8"/>
  <c r="P38" i="8"/>
  <c r="K40" i="8"/>
  <c r="L40" i="8"/>
  <c r="M40" i="8"/>
  <c r="N40" i="8"/>
  <c r="O40" i="8"/>
  <c r="P40" i="8"/>
  <c r="K42" i="8"/>
  <c r="L42" i="8"/>
  <c r="M42" i="8"/>
  <c r="N42" i="8"/>
  <c r="O42" i="8"/>
  <c r="P42" i="8"/>
  <c r="K46" i="8"/>
  <c r="L46" i="8"/>
  <c r="M46" i="8"/>
  <c r="N46" i="8"/>
  <c r="O46" i="8"/>
  <c r="P46" i="8"/>
  <c r="N4" i="8"/>
  <c r="O4" i="8"/>
  <c r="P4" i="8"/>
  <c r="L4" i="8"/>
  <c r="M4" i="8"/>
  <c r="K4" i="8"/>
  <c r="C31" i="8"/>
  <c r="K31" i="8" s="1"/>
  <c r="D44" i="8"/>
  <c r="E44" i="8"/>
  <c r="E48" i="8" s="1"/>
  <c r="F44" i="8"/>
  <c r="G44" i="8"/>
  <c r="G48" i="8" s="1"/>
  <c r="O48" i="8" s="1"/>
  <c r="D31" i="8"/>
  <c r="L31" i="8" s="1"/>
  <c r="E31" i="8"/>
  <c r="F31" i="8"/>
  <c r="G31" i="8"/>
  <c r="O31" i="8" s="1"/>
  <c r="H31" i="8"/>
  <c r="D28" i="8"/>
  <c r="L28" i="8" s="1"/>
  <c r="E28" i="8"/>
  <c r="M28" i="8" s="1"/>
  <c r="F28" i="8"/>
  <c r="N28" i="8" s="1"/>
  <c r="G28" i="8"/>
  <c r="O28" i="8" s="1"/>
  <c r="H28" i="8"/>
  <c r="P28" i="8" s="1"/>
  <c r="C28" i="8"/>
  <c r="K28" i="8" s="1"/>
  <c r="D23" i="8"/>
  <c r="E23" i="8"/>
  <c r="E22" i="8" s="1"/>
  <c r="M22" i="8" s="1"/>
  <c r="F23" i="8"/>
  <c r="N23" i="8" s="1"/>
  <c r="G23" i="8"/>
  <c r="H23" i="8"/>
  <c r="C23" i="8"/>
  <c r="K23" i="8" s="1"/>
  <c r="C38" i="6"/>
  <c r="C40" i="6" s="1"/>
  <c r="C44" i="6" s="1"/>
  <c r="C20" i="6"/>
  <c r="H30" i="6"/>
  <c r="H28" i="6" s="1"/>
  <c r="L44" i="8" l="1"/>
  <c r="D48" i="8"/>
  <c r="L48" i="8" s="1"/>
  <c r="M44" i="8"/>
  <c r="M48" i="8"/>
  <c r="P44" i="8"/>
  <c r="H48" i="8"/>
  <c r="P48" i="8" s="1"/>
  <c r="N44" i="8"/>
  <c r="F48" i="8"/>
  <c r="N48" i="8" s="1"/>
  <c r="D22" i="8"/>
  <c r="L22" i="8" s="1"/>
  <c r="H22" i="8"/>
  <c r="P22" i="8" s="1"/>
  <c r="M23" i="8"/>
  <c r="G22" i="8"/>
  <c r="O22" i="8" s="1"/>
  <c r="P23" i="8"/>
  <c r="L23" i="8"/>
  <c r="F22" i="8"/>
  <c r="N22" i="8" s="1"/>
  <c r="O44" i="8"/>
  <c r="O23" i="8"/>
  <c r="M31" i="8"/>
  <c r="N31" i="8"/>
  <c r="P31" i="8"/>
  <c r="C22" i="8"/>
  <c r="L177" i="2"/>
  <c r="M90" i="2"/>
  <c r="M89" i="2"/>
  <c r="D178" i="2"/>
  <c r="A104" i="2"/>
  <c r="M109" i="2"/>
  <c r="D28" i="6"/>
  <c r="AC14" i="1"/>
  <c r="C20" i="8" l="1"/>
  <c r="K22" i="8"/>
  <c r="E26" i="2"/>
  <c r="E25" i="6"/>
  <c r="D179" i="2"/>
  <c r="D180" i="2" s="1"/>
  <c r="P249" i="3"/>
  <c r="R108" i="3"/>
  <c r="A132" i="4"/>
  <c r="A131" i="4"/>
  <c r="I259" i="5"/>
  <c r="I179" i="5"/>
  <c r="F67" i="5"/>
  <c r="I356" i="5"/>
  <c r="F70" i="5"/>
  <c r="G70" i="5" s="1"/>
  <c r="G25" i="6"/>
  <c r="F25" i="6"/>
  <c r="D25" i="6"/>
  <c r="AC25" i="1"/>
  <c r="AC32" i="1"/>
  <c r="H21" i="6"/>
  <c r="H184" i="5"/>
  <c r="H185" i="5" s="1"/>
  <c r="G21" i="6"/>
  <c r="L110" i="4"/>
  <c r="L111" i="4" s="1"/>
  <c r="F21" i="6"/>
  <c r="J95" i="3"/>
  <c r="J96" i="3" s="1"/>
  <c r="E21" i="6"/>
  <c r="L71" i="2"/>
  <c r="L72" i="2" s="1"/>
  <c r="D21" i="6"/>
  <c r="P34" i="1"/>
  <c r="P33" i="1"/>
  <c r="H8" i="6"/>
  <c r="G4" i="6"/>
  <c r="G8" i="6"/>
  <c r="F4" i="6"/>
  <c r="F8" i="6"/>
  <c r="D8" i="6"/>
  <c r="E4" i="6"/>
  <c r="D4" i="6"/>
  <c r="AC39" i="1" l="1"/>
  <c r="AD22" i="1" s="1"/>
  <c r="K20" i="8"/>
  <c r="C44" i="8"/>
  <c r="C48" i="8" s="1"/>
  <c r="K48" i="8" s="1"/>
  <c r="H25" i="6"/>
  <c r="H20" i="6" s="1"/>
  <c r="H40" i="6" s="1"/>
  <c r="D20" i="6"/>
  <c r="G20" i="6"/>
  <c r="F20" i="6"/>
  <c r="E20" i="6"/>
  <c r="E40" i="6" s="1"/>
  <c r="K44" i="8" l="1"/>
  <c r="F40" i="6"/>
  <c r="G40" i="6"/>
  <c r="G44" i="6" s="1"/>
  <c r="D40" i="6"/>
  <c r="E44" i="6"/>
  <c r="D44" i="6" l="1"/>
  <c r="F44" i="6"/>
  <c r="H44" i="6"/>
</calcChain>
</file>

<file path=xl/comments1.xml><?xml version="1.0" encoding="utf-8"?>
<comments xmlns="http://schemas.openxmlformats.org/spreadsheetml/2006/main">
  <authors>
    <author>Mariano</author>
  </authors>
  <commentList>
    <comment ref="F17" authorId="0">
      <text>
        <r>
          <rPr>
            <b/>
            <sz val="9"/>
            <color indexed="81"/>
            <rFont val="Tahoma"/>
            <family val="2"/>
          </rPr>
          <t>Mariano:</t>
        </r>
        <r>
          <rPr>
            <sz val="9"/>
            <color indexed="81"/>
            <rFont val="Tahoma"/>
            <family val="2"/>
          </rPr>
          <t xml:space="preserve">
Desde aca, Otros Acreedores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Mariano:</t>
        </r>
        <r>
          <rPr>
            <sz val="9"/>
            <color indexed="81"/>
            <rFont val="Tahoma"/>
            <family val="2"/>
          </rPr>
          <t xml:space="preserve">
Desde aca, Banca Comercial</t>
        </r>
      </text>
    </comment>
  </commentList>
</comments>
</file>

<file path=xl/sharedStrings.xml><?xml version="1.0" encoding="utf-8"?>
<sst xmlns="http://schemas.openxmlformats.org/spreadsheetml/2006/main" count="1711" uniqueCount="931">
  <si>
    <t>MINISTERIO DE ECONOMIA</t>
  </si>
  <si>
    <t>CUADRO 9</t>
  </si>
  <si>
    <t>Y OBRAS Y SERVICIOS PUBLICOS</t>
  </si>
  <si>
    <t>SECRETARIA DE HACIENDA</t>
  </si>
  <si>
    <t>DEUDA TOTAL DEL SECTOR PUBLICO</t>
  </si>
  <si>
    <t>POR TIPO DE ACREEDOR (1)</t>
  </si>
  <si>
    <t>Datos al 31/12/96</t>
  </si>
  <si>
    <t>TIPO DE ACREEDOR</t>
  </si>
  <si>
    <t>Miles de Pesos</t>
  </si>
  <si>
    <t>BILATERAL</t>
  </si>
  <si>
    <t>- Club de Paris</t>
  </si>
  <si>
    <t>- Otros bilaterales</t>
  </si>
  <si>
    <t>MULTILATERAL</t>
  </si>
  <si>
    <t>- BID</t>
  </si>
  <si>
    <t>- BIRF</t>
  </si>
  <si>
    <t>- FMI</t>
  </si>
  <si>
    <t>- FONPLATA</t>
  </si>
  <si>
    <t>PROVEEDORES</t>
  </si>
  <si>
    <t>BANCA PRIVADA</t>
  </si>
  <si>
    <t>BONOS Y TITULOS PUBLICOS</t>
  </si>
  <si>
    <t>- En Moneda Nacional</t>
  </si>
  <si>
    <t>- En Moneda Extranjera</t>
  </si>
  <si>
    <t>TOTAL GENERAL</t>
  </si>
  <si>
    <t>CUADRO 10</t>
  </si>
  <si>
    <t>BONOS Y TITULOS PUBLICOS EN MONEDA NACIONAL</t>
  </si>
  <si>
    <t>AL 31/12/96</t>
  </si>
  <si>
    <t>- En Miles de Pesos -</t>
  </si>
  <si>
    <t>VALOR NOMINAL</t>
  </si>
  <si>
    <t>VALOR RESIDUAL EN CIRCULACION</t>
  </si>
  <si>
    <t>VALOR</t>
  </si>
  <si>
    <t>TITULOS</t>
  </si>
  <si>
    <t>MONTO</t>
  </si>
  <si>
    <t>RESCATADO</t>
  </si>
  <si>
    <t>SECTOR</t>
  </si>
  <si>
    <t>TOTAL</t>
  </si>
  <si>
    <t>EFECTIVO</t>
  </si>
  <si>
    <t>EMITIDO</t>
  </si>
  <si>
    <t>COLOCADO</t>
  </si>
  <si>
    <t>PRIVADO</t>
  </si>
  <si>
    <t>PUBLICO</t>
  </si>
  <si>
    <t>EN</t>
  </si>
  <si>
    <t>NETO</t>
  </si>
  <si>
    <t>CIRCULACION</t>
  </si>
  <si>
    <t>BOCEP</t>
  </si>
  <si>
    <t>CNEA</t>
  </si>
  <si>
    <t>LETES/D44/17/1/97</t>
  </si>
  <si>
    <t>LETES /BICE/12/01/97</t>
  </si>
  <si>
    <t>LETES /BICE/14/02/97</t>
  </si>
  <si>
    <t>EUROLETRA/PESOS 8,75%/98</t>
  </si>
  <si>
    <t>TOTALES</t>
  </si>
  <si>
    <t>BONOS Y TITULOS PUBLICOS EN MONEDA EXTRANJERA AL 31/12/96 (1)</t>
  </si>
  <si>
    <t>(Tipo de cambio mes de Diciembre de 1996)</t>
  </si>
  <si>
    <t>En Miles de Pesos</t>
  </si>
  <si>
    <t>BONOS / TITULOS</t>
  </si>
  <si>
    <t>EFECTIVO EN</t>
  </si>
  <si>
    <t>CUADRO 11</t>
  </si>
  <si>
    <t>BONOS EXTERNOS</t>
  </si>
  <si>
    <t>BONEX '87</t>
  </si>
  <si>
    <t>BONEX '89</t>
  </si>
  <si>
    <t>BONEX '92</t>
  </si>
  <si>
    <t>BONOS DEL TESORO</t>
  </si>
  <si>
    <t>BOTE II</t>
  </si>
  <si>
    <t>BOTE III</t>
  </si>
  <si>
    <t>BONOS DE TESORERIA</t>
  </si>
  <si>
    <t>BOTESO 10 (*)</t>
  </si>
  <si>
    <t>BONOS DE CONSOLIDACION</t>
  </si>
  <si>
    <t>BONHID (*)</t>
  </si>
  <si>
    <t>FERROBONOS</t>
  </si>
  <si>
    <t>BONOS BRADY</t>
  </si>
  <si>
    <t>PAR BONDS U$S</t>
  </si>
  <si>
    <t>DISCOUNT BONDS U$S</t>
  </si>
  <si>
    <t>FLOATING RATE BONDS</t>
  </si>
  <si>
    <t>BONOS ESPAÑOLES</t>
  </si>
  <si>
    <t>PLAN FINANCIERO 1987</t>
  </si>
  <si>
    <t>GLOBAL BOND 10,95%/99</t>
  </si>
  <si>
    <t>GLOBAL BOND 9,25%/2001</t>
  </si>
  <si>
    <t>GLOBAL BOND 8,375%/2003</t>
  </si>
  <si>
    <t>LETRAS PRIVADAS</t>
  </si>
  <si>
    <t>LETES /D,34/14/02/97 U$S</t>
  </si>
  <si>
    <t>LETES /D,44/17/10/97 U$S</t>
  </si>
  <si>
    <t>LETES /D,50/16/05/97 U$S</t>
  </si>
  <si>
    <t>LETES /D,55/21/03/97 U$S</t>
  </si>
  <si>
    <t>BONTES R,232/12/1998 U$S</t>
  </si>
  <si>
    <t>EUROLETRA 7% / 2003 CHF</t>
  </si>
  <si>
    <t>EUROLETRA 9% / 2001 ATS</t>
  </si>
  <si>
    <t>EUROLETRA 11% / 99 / ITL</t>
  </si>
  <si>
    <t>EUROLETRA 11,50% /2001 /GBP</t>
  </si>
  <si>
    <t>EUROLETRA 7% /1999/ DEM</t>
  </si>
  <si>
    <t>EUROLETRA 9% / 2003/ DEM</t>
  </si>
  <si>
    <t>EUROLETRA 8,50% / 2005/ DEM</t>
  </si>
  <si>
    <t>EUROLETRA 11,25% / 2006/ DEM</t>
  </si>
  <si>
    <t>EUROLETRA 11,75% / 2011/ DEM</t>
  </si>
  <si>
    <t>EUROLETRA 12% / 2016/ DEM</t>
  </si>
  <si>
    <t>EUROLETRA 11,75% / 2026/ DEM</t>
  </si>
  <si>
    <t>BONO ARGENTINA 1998 U$S</t>
  </si>
  <si>
    <t>EUROLETRA 8% / 97 ATS</t>
  </si>
  <si>
    <t>EUROLETRA 8% / 97 NLG</t>
  </si>
  <si>
    <t>EUROLETRA 7,625 %/99 NLG</t>
  </si>
  <si>
    <t>EUROLETRA 11,% / 2003 LIRA</t>
  </si>
  <si>
    <t>EUROLETRA 6% / 97 =Y=</t>
  </si>
  <si>
    <t>EUROLETRA 5% / 99 =Y=</t>
  </si>
  <si>
    <t>EUROLETRA 5,50%2001 =Y=</t>
  </si>
  <si>
    <t>EUROLETRA 5,%2002 =Y=</t>
  </si>
  <si>
    <t>EUROLETRA 6%2005 =Y=</t>
  </si>
  <si>
    <t>EUROLETRA 7,40%2006 =Y=</t>
  </si>
  <si>
    <t>CUADRO 16</t>
  </si>
  <si>
    <t>ADMINISTRACION PUBLICA NACIONAL</t>
  </si>
  <si>
    <t>ACTIVOS FINANCIEROS (*)</t>
  </si>
  <si>
    <t>CONCEPTO</t>
  </si>
  <si>
    <t>CAPITAL</t>
  </si>
  <si>
    <t>INTERESES</t>
  </si>
  <si>
    <t>I GARANTIAS DEL BRADY</t>
  </si>
  <si>
    <t>- LETRAS CUPON CERO DE 30 AÑOS</t>
  </si>
  <si>
    <t>DEL TESORO ESTADOUNIDENSE</t>
  </si>
  <si>
    <t>- LETRAS CUPON CERO DEL KREDI-</t>
  </si>
  <si>
    <t>TANSTALT FUR WIEDERAUFBAU</t>
  </si>
  <si>
    <t>II TITULOS COLOCADOS</t>
  </si>
  <si>
    <t>- CON CARGO A LA MUNICIPALIDAD</t>
  </si>
  <si>
    <t>DE LA CIUDAD DE BUENOS AIRES</t>
  </si>
  <si>
    <t>- CON CARGO A PROVINCIAS</t>
  </si>
  <si>
    <t>III PRESTAMOS DE ORGANISMOS INTERNACIONALES</t>
  </si>
  <si>
    <t>- A CARGO DE LAS PROVINCIAS</t>
  </si>
  <si>
    <t>IV FONDOS FIDUCIARIOS</t>
  </si>
  <si>
    <t>- PARA PROVINCIAS</t>
  </si>
  <si>
    <t>- PARA CAPITALIZACION BANCARIA</t>
  </si>
  <si>
    <t>DEUDA DEL SECTOR PUBLICO NACIONAL</t>
  </si>
  <si>
    <t xml:space="preserve"> POR INSTRUMENTO Y POR TIPO DE PLAZO (*)</t>
  </si>
  <si>
    <t>CUADRO 26</t>
  </si>
  <si>
    <t>Datos al 31/12/99</t>
  </si>
  <si>
    <t>Miles de $</t>
  </si>
  <si>
    <t>Saldo Bruto</t>
  </si>
  <si>
    <t>Saldo Neto (**)</t>
  </si>
  <si>
    <t xml:space="preserve"> TOTAL DEUDA PUBLICA </t>
  </si>
  <si>
    <t xml:space="preserve"> MEDIANO Y LARGO PLAZO</t>
  </si>
  <si>
    <t>TITULOS PUBLICOS</t>
  </si>
  <si>
    <t xml:space="preserve">    - Moneda nacional</t>
  </si>
  <si>
    <t xml:space="preserve">    - Moneda extranjera</t>
  </si>
  <si>
    <t>PRESTAMOS</t>
  </si>
  <si>
    <t xml:space="preserve">    ORGANISMOS INTERNACIONALES</t>
  </si>
  <si>
    <t xml:space="preserve">   - BID</t>
  </si>
  <si>
    <t xml:space="preserve">   - BIRF</t>
  </si>
  <si>
    <t xml:space="preserve">   - FMI</t>
  </si>
  <si>
    <t xml:space="preserve">   - FONPLATA</t>
  </si>
  <si>
    <t xml:space="preserve">   - FIDA</t>
  </si>
  <si>
    <t xml:space="preserve">    ORGANISMOS OFICIALES</t>
  </si>
  <si>
    <t xml:space="preserve">   - Club de París   </t>
  </si>
  <si>
    <t xml:space="preserve">   - Otros bilaterales</t>
  </si>
  <si>
    <t xml:space="preserve"> </t>
  </si>
  <si>
    <t xml:space="preserve">    BANCA COMERCIAL</t>
  </si>
  <si>
    <t xml:space="preserve">    OTROS ACREEDORES</t>
  </si>
  <si>
    <t xml:space="preserve"> CORTO PLAZO</t>
  </si>
  <si>
    <t>LETRAS DEL TESORO</t>
  </si>
  <si>
    <t xml:space="preserve"> OPERACIONES DE PREFINANCIAMIENTO (***)</t>
  </si>
  <si>
    <t xml:space="preserve"> GARANTIAS DEL BRADY</t>
  </si>
  <si>
    <t xml:space="preserve"> (*) Sólo incluye la suma de $ 27,4 millones por deudas del ex-Instituto Nacional de Reaseguros (INDER) y no incluye</t>
  </si>
  <si>
    <t xml:space="preserve">  deudas de la Dirección Nacional de Vialidad en proceso de determinación  por aproximadamente u$s 300,00 millones.</t>
  </si>
  <si>
    <t xml:space="preserve"> (**) Saldos netos de activos financieros. (ver cuadro 35)</t>
  </si>
  <si>
    <t xml:space="preserve"> (***) No incluye $ 791,00 millones correspondiente a la venta de acciones de YPF en poder del  Fondo Fiduciario de</t>
  </si>
  <si>
    <t xml:space="preserve"> Desarrollo Provincial.</t>
  </si>
  <si>
    <t>TITULOS PUBLICOS EN MONEDA NACIONAL AL 31/12/99</t>
  </si>
  <si>
    <t>CUADRO 27</t>
  </si>
  <si>
    <t>En miles de pesos</t>
  </si>
  <si>
    <t>NOMINAL</t>
  </si>
  <si>
    <t>ACTUALIZADO</t>
  </si>
  <si>
    <t>COLOCACIONES</t>
  </si>
  <si>
    <t>CANJES</t>
  </si>
  <si>
    <t>NACIONAL</t>
  </si>
  <si>
    <t>(AMORTIZACION)</t>
  </si>
  <si>
    <t>(A)</t>
  </si>
  <si>
    <t>(B)</t>
  </si>
  <si>
    <t>(A+B)*PT</t>
  </si>
  <si>
    <t>TITULOS LOCALES</t>
  </si>
  <si>
    <t>BOCONES</t>
  </si>
  <si>
    <t xml:space="preserve">     - Bonos de Consolidación de Deudas Previsionales en Moneda Nacional 1ra. Serie</t>
  </si>
  <si>
    <t xml:space="preserve">     - Bonos de Consolidación de Deudas Previsionales en Moneda Nacional 2da. Serie</t>
  </si>
  <si>
    <t xml:space="preserve">     - Bonos de Consolidación en Moneda Nacional 1ra. Serie</t>
  </si>
  <si>
    <t xml:space="preserve">     - Bonos de Consolidación en Moneda Nacional 2da. Serie</t>
  </si>
  <si>
    <t xml:space="preserve">     - Bonos de Consolidación en Moneda Nacional 3ra. Serie</t>
  </si>
  <si>
    <t>BONO/PAGARE</t>
  </si>
  <si>
    <t xml:space="preserve">     - PESOS / 2001 / Tasa Variable</t>
  </si>
  <si>
    <t>OTROS</t>
  </si>
  <si>
    <t xml:space="preserve">     - BOCEP</t>
  </si>
  <si>
    <t>TITULOS INTERNACIONALES</t>
  </si>
  <si>
    <t>PESOS / 2007 / 11,75%</t>
  </si>
  <si>
    <t>PESOS / 2002 / 8,75%</t>
  </si>
  <si>
    <t xml:space="preserve"> TITULOS PUBLICOS EN MONEDA EXTRANJERA AL 31/12/99 </t>
  </si>
  <si>
    <t>CUADRO 28.b</t>
  </si>
  <si>
    <t>(Tipo de cambio 31/12/99)</t>
  </si>
  <si>
    <t xml:space="preserve">    En miles de dólares</t>
  </si>
  <si>
    <t>TITULOS INTERNACIONALES (continuación)</t>
  </si>
  <si>
    <t>EUROLETRAS (continuacion)</t>
  </si>
  <si>
    <t>EUROLETRA / ATS</t>
  </si>
  <si>
    <t>ATS / 2001 / 9,00%</t>
  </si>
  <si>
    <t>ATS / 2004 / 7,00%</t>
  </si>
  <si>
    <t>EUROLETRA / CHF</t>
  </si>
  <si>
    <t>CHF / 2003 / 7,00%</t>
  </si>
  <si>
    <t>EUROLETRA / DEM</t>
  </si>
  <si>
    <t>DEM / 2000 / 9,25%</t>
  </si>
  <si>
    <t>DEM / 2002 / 10,50%</t>
  </si>
  <si>
    <t>DEM / 2003 / 10,25%</t>
  </si>
  <si>
    <t>DEM / 2003 / 9,00%</t>
  </si>
  <si>
    <t>DEM / 2004 / 7,00%</t>
  </si>
  <si>
    <t>DEM / 2005 / 7,875%</t>
  </si>
  <si>
    <t>DEM / 2005 / 8,50%</t>
  </si>
  <si>
    <t>DEM / 2006 / 11,25%</t>
  </si>
  <si>
    <t>DEM / 2008 / 14,00% - 9,00%</t>
  </si>
  <si>
    <t>DEM / 2009 / 8,00%</t>
  </si>
  <si>
    <t>DEM / 2011 / 11,75%</t>
  </si>
  <si>
    <t>DEM / 2016 / 12,00%</t>
  </si>
  <si>
    <t>DEM / 2026 / 11,75%</t>
  </si>
  <si>
    <t>EUROLETRA / ESP</t>
  </si>
  <si>
    <t>ESP / 2002 / 7,50%</t>
  </si>
  <si>
    <t>EUROLETRA / EURO</t>
  </si>
  <si>
    <t>EURO / 2003 / 8,75%</t>
  </si>
  <si>
    <t>EURO / 2008 / 8,125%</t>
  </si>
  <si>
    <t>EURO / 2010 / 8,50%</t>
  </si>
  <si>
    <t>EURO / 2028 / Cupon de Monto Fijo</t>
  </si>
  <si>
    <t>EURO / 2002 / 8%</t>
  </si>
  <si>
    <t>EURO / 2008 / 15%-8%</t>
  </si>
  <si>
    <t>EURO / 2004 / 9,50%</t>
  </si>
  <si>
    <t>EURO / 2006 / 9,00%</t>
  </si>
  <si>
    <t>EURO / 2008 / 14,00%-8%</t>
  </si>
  <si>
    <t>EURO / 2009 / 9,00%</t>
  </si>
  <si>
    <t>EURO / 2004 / 9,00%</t>
  </si>
  <si>
    <t>EURO / 2002 / 7,125%</t>
  </si>
  <si>
    <t>EURO / 2004 / 8,5%</t>
  </si>
  <si>
    <t>EURO / 2003 / EURIBOR + 4,00%</t>
  </si>
  <si>
    <t>EURO / 2001 / 8,5%</t>
  </si>
  <si>
    <t>EURO / 2001 / 7,3%</t>
  </si>
  <si>
    <t>EURO / 2002 / 9,25%</t>
  </si>
  <si>
    <t>EURO / 2008 / 10%-8%</t>
  </si>
  <si>
    <t>EURO / 2004 / 10%</t>
  </si>
  <si>
    <t>EURO / 2004 / L+5,10%</t>
  </si>
  <si>
    <t>EURO (FRF) / 2008 / 10,00% - 8,00%</t>
  </si>
  <si>
    <t>EURO (DEM) / 2008 / 11,00% - 8,00%</t>
  </si>
  <si>
    <t>EURO (DEM) / 2010 / 8,00%-8,25%-9,00%</t>
  </si>
  <si>
    <t>EURO (NLG) / 2008 / 10,00% - 8,00%</t>
  </si>
  <si>
    <t>EUROLETRA / GBP</t>
  </si>
  <si>
    <t>GBP / 2001 / 11,50%</t>
  </si>
  <si>
    <t>GBP / 2007 / 10,00%</t>
  </si>
  <si>
    <t>EUROLETRA / ITL</t>
  </si>
  <si>
    <t>ITL / 2000 / 8,00%</t>
  </si>
  <si>
    <t>ITL / 2001 / 13,25%</t>
  </si>
  <si>
    <t>ITL / 2003 / 11,00%</t>
  </si>
  <si>
    <t>ITL / 2004 / 9,00% - 7,00%</t>
  </si>
  <si>
    <t>ITL / 2004 / 9,25% - 7,00%</t>
  </si>
  <si>
    <t>ITL / 2004 / LIBOR + 1,60%</t>
  </si>
  <si>
    <t>ITL / 2005 / LIBOR + 2,50%</t>
  </si>
  <si>
    <t>ITL / 2007 / 10,00%</t>
  </si>
  <si>
    <t>ITL / 2007 / 10,00% - 7,625%</t>
  </si>
  <si>
    <t>ITL / 2009 / 10,375% - 8,00%</t>
  </si>
  <si>
    <t xml:space="preserve"> BONOS ESPAÑOLES / u$s / 2008 / L+SPREAD</t>
  </si>
  <si>
    <t xml:space="preserve"> A.P.I. / u$s / 2013 / 4,00%</t>
  </si>
  <si>
    <t>ADMINISTRACION PUBLICA NACIONAL (*)</t>
  </si>
  <si>
    <t xml:space="preserve">ACTIVOS FINANCIEROS </t>
  </si>
  <si>
    <t>ACUMULADO AL CUARTO TRIMESTRE DE 1999</t>
  </si>
  <si>
    <t>CUADRO 35</t>
  </si>
  <si>
    <t xml:space="preserve"> - En Miles $ -</t>
  </si>
  <si>
    <t>ACUMULADO</t>
  </si>
  <si>
    <t>4to.Trim.</t>
  </si>
  <si>
    <t xml:space="preserve"> I GARANTIAS DEL BRADY </t>
  </si>
  <si>
    <t xml:space="preserve"> - BONO CUPON CERO DE 30 AÑOS DEL TESORO</t>
  </si>
  <si>
    <t xml:space="preserve">   ESTADOUNIDENSE</t>
  </si>
  <si>
    <t xml:space="preserve"> - BONO CUPON CERO DEL KREDITANSTALT</t>
  </si>
  <si>
    <t xml:space="preserve">   FUR WIEDERAUFBAU</t>
  </si>
  <si>
    <t xml:space="preserve"> II TITULOS COLOCADOS</t>
  </si>
  <si>
    <t xml:space="preserve"> - CON CARGO AL BANCO CENTRAL DE LA REPUBLICA ARGENTINA </t>
  </si>
  <si>
    <t xml:space="preserve">  Bonos de Consolidación en Moneda Nacional 1ra. Serie</t>
  </si>
  <si>
    <t xml:space="preserve">  Bonos de Consolidación en Dólares Estadounidenses 1ra. Serie</t>
  </si>
  <si>
    <t xml:space="preserve"> - CON CARGO AL GOBIERNO DE LA CIUDAD </t>
  </si>
  <si>
    <t xml:space="preserve">   AUTONOMA DE BUENOS AIRES</t>
  </si>
  <si>
    <t xml:space="preserve"> - CON CARGO A PROVINCIAS</t>
  </si>
  <si>
    <t xml:space="preserve">  Bonos de Tesorería a 10 años de plazo</t>
  </si>
  <si>
    <t xml:space="preserve"> - EN CARTERA DE LA TGN</t>
  </si>
  <si>
    <t xml:space="preserve">  Moneda Nacional</t>
  </si>
  <si>
    <t xml:space="preserve">  Dólares Estadounidenses</t>
  </si>
  <si>
    <t xml:space="preserve"> - FONDO FIDUCIARIO DESARROLLO PROVINCIAL</t>
  </si>
  <si>
    <t xml:space="preserve">  Bonos del Tesoro / 2006 / Tasa Variable</t>
  </si>
  <si>
    <t xml:space="preserve"> lll PRESTAMOS DE ORGANISMOS INTERNACIONALES</t>
  </si>
  <si>
    <t xml:space="preserve"> - FONDO FIDUCIARIO PARA CAPITALIZACION BANCARIA</t>
  </si>
  <si>
    <t xml:space="preserve"> lV OPERACIONES DE PREFINANCIAMIENTO</t>
  </si>
  <si>
    <t xml:space="preserve"> * Comprende solamente Activos Financieros relacionados con operaciones de crédito público.  No incluye títulos</t>
  </si>
  <si>
    <t xml:space="preserve">    públicos en poder del BCRA excedentes del respaldo de la base monetaria.</t>
  </si>
  <si>
    <t>CUADRO 25</t>
  </si>
  <si>
    <t>SECRETARIA DE FINANZAS</t>
  </si>
  <si>
    <t>Datos al 31/12/01</t>
  </si>
  <si>
    <t xml:space="preserve"> TOTAL DEUDA PUBLICA  (***)</t>
  </si>
  <si>
    <t xml:space="preserve">    PRESTAMOS (CANJE)</t>
  </si>
  <si>
    <t>LETRAS DEL TESORO (****)</t>
  </si>
  <si>
    <t xml:space="preserve"> DEPOSITOS DEL GOBIERNO</t>
  </si>
  <si>
    <t xml:space="preserve"> (*) Sólo incluye la suma de $ 27,4 millones por deudas del ex-Instituto Nacional de Reaseguros  (INDER) y no incluye el "Bono Consolidado del Tesoro Nacional 1990" en cartera del Banco Central de la República Argentina por un valor original de $ 881,5 millones.</t>
  </si>
  <si>
    <t xml:space="preserve"> Dicho Bono es el resultado de la consolidación  de los adelantos transitorios y otras financiaciones que el Banco Central realizó al Gobierno Nacional a lo largo de su historia.</t>
  </si>
  <si>
    <t xml:space="preserve"> (**) Saldos netos de activos financieros (ver cuadro 29).</t>
  </si>
  <si>
    <t xml:space="preserve"> (***) Incluye atrasos por $ 33,61 millones.</t>
  </si>
  <si>
    <t xml:space="preserve"> (****) Los saldos son a Valor Nominal al vencimiento.</t>
  </si>
  <si>
    <t>CUADRO 31</t>
  </si>
  <si>
    <t xml:space="preserve"> TITULOS PUBLICOS EMITIDOS EN MONEDA NACIONAL</t>
  </si>
  <si>
    <t>Al 31/12/2001</t>
  </si>
  <si>
    <t>En miles de $</t>
  </si>
  <si>
    <t>FECHA</t>
  </si>
  <si>
    <t>DENOMINACION</t>
  </si>
  <si>
    <t>TASA</t>
  </si>
  <si>
    <t>VENCIMIENTO</t>
  </si>
  <si>
    <t>RESCATES</t>
  </si>
  <si>
    <t>EMISION</t>
  </si>
  <si>
    <t>Bonos de Consolidación de Deudas Previsionales en $ 2da. Serie</t>
  </si>
  <si>
    <t>CAJA DE AHORRO</t>
  </si>
  <si>
    <t>Bonos de Consolidación de Deudas Previsionales en $ 3ra. Serie</t>
  </si>
  <si>
    <t>Bonos de Consolidación en $ 1ra. Serie</t>
  </si>
  <si>
    <t>Bonos de Consolidación en $ 2da. Serie</t>
  </si>
  <si>
    <t>Bonos de Consolidación en $ 3ra. Serie</t>
  </si>
  <si>
    <t>Bonos de Consolidación en $ 4ta. Serie</t>
  </si>
  <si>
    <t>Bonos de Consolidación en $ 5ta. Serie</t>
  </si>
  <si>
    <t>EUROLETRA / $</t>
  </si>
  <si>
    <t>11,75%</t>
  </si>
  <si>
    <t>8,75%</t>
  </si>
  <si>
    <t>GLOBAL BOND / $</t>
  </si>
  <si>
    <t>10,00% - 12,00%</t>
  </si>
  <si>
    <t>CUADRO 32.a</t>
  </si>
  <si>
    <t xml:space="preserve"> TITULOS PUBLICOS EMITIDOS EN MONEDA EXTRANJERA</t>
  </si>
  <si>
    <t>(Tipo de cambio 31/12/2001)</t>
  </si>
  <si>
    <t>BONEX (*)</t>
  </si>
  <si>
    <t>BONEX 1992</t>
  </si>
  <si>
    <t>LIBOR</t>
  </si>
  <si>
    <t>Bonos de Consolidación de Deudas Previsionales en u$s 2da. S.</t>
  </si>
  <si>
    <t>Bonos de Consolidación de Deudas Previsionales en u$s 3ra. S.</t>
  </si>
  <si>
    <t>Bonos de Consolidación en u$s 1ra. S.</t>
  </si>
  <si>
    <t>Bonos de Consolidación en u$s 2da. S.</t>
  </si>
  <si>
    <t>Bonos de Consolidación en u$s 3ra. S.</t>
  </si>
  <si>
    <t>Bonos de Consolidación en u$s 4ta. S.</t>
  </si>
  <si>
    <t>Bonos de Consolidación en u$s 5ta. S.</t>
  </si>
  <si>
    <t>Bonos de Consolidación de Regalías de Hidrocarburos</t>
  </si>
  <si>
    <t>BONTES</t>
  </si>
  <si>
    <t xml:space="preserve"> BONTES / u$s</t>
  </si>
  <si>
    <t xml:space="preserve"> BONTES / u$s </t>
  </si>
  <si>
    <t>ENCUESTA + 3,20%</t>
  </si>
  <si>
    <t>9,9375%</t>
  </si>
  <si>
    <t>11,25%</t>
  </si>
  <si>
    <t>12,125%</t>
  </si>
  <si>
    <t>BONOS - PAGARES (**)</t>
  </si>
  <si>
    <t xml:space="preserve">BONO / u$s </t>
  </si>
  <si>
    <t>ENCUESTA + 4,00%</t>
  </si>
  <si>
    <t>ENCUESTA + 3,3%</t>
  </si>
  <si>
    <t>ENCUESTA + 5,80%</t>
  </si>
  <si>
    <t>ENCUESTA + 4,35%</t>
  </si>
  <si>
    <t xml:space="preserve">BONO / S I /  u$s </t>
  </si>
  <si>
    <t>BADLAR + 4,05%</t>
  </si>
  <si>
    <t xml:space="preserve">BONO / S II / u$s </t>
  </si>
  <si>
    <t xml:space="preserve">BONO /  u$s </t>
  </si>
  <si>
    <t xml:space="preserve">BONO / S III / u$s </t>
  </si>
  <si>
    <t>BADLAR + 4,50%</t>
  </si>
  <si>
    <t>BADLAR + 3,00%</t>
  </si>
  <si>
    <t>BADLAR C. + 0,75%</t>
  </si>
  <si>
    <t>FERROBONOS / u$s</t>
  </si>
  <si>
    <t>Perpetuidad</t>
  </si>
  <si>
    <t>CERTIFICADO CAPITALIZABLE / BNA / u$s</t>
  </si>
  <si>
    <t>10,50%</t>
  </si>
  <si>
    <t>BONO CAPITALIZABLE / u$s</t>
  </si>
  <si>
    <t>11,49128%</t>
  </si>
  <si>
    <t xml:space="preserve">BONOS DEL GOBIERNO NACIONAL /  u$s </t>
  </si>
  <si>
    <t>9,00%</t>
  </si>
  <si>
    <t xml:space="preserve"> PAR BONDS / u$s </t>
  </si>
  <si>
    <t>TASA FIJA</t>
  </si>
  <si>
    <t xml:space="preserve"> PAR BONDS / DEM </t>
  </si>
  <si>
    <t>5,87%</t>
  </si>
  <si>
    <t xml:space="preserve"> DISCOUNT BONDS / u$s </t>
  </si>
  <si>
    <t>LIBOR + 0,8125</t>
  </si>
  <si>
    <t xml:space="preserve"> DISCOUNT BONDS /DEM</t>
  </si>
  <si>
    <t xml:space="preserve"> FLOATING RATE BONDS / u$s </t>
  </si>
  <si>
    <t>GLOBALES</t>
  </si>
  <si>
    <t xml:space="preserve"> GLOBAL BOND / u$s </t>
  </si>
  <si>
    <t>8,375%</t>
  </si>
  <si>
    <t>11,00%</t>
  </si>
  <si>
    <t>11,375%</t>
  </si>
  <si>
    <t>9,75%</t>
  </si>
  <si>
    <t xml:space="preserve"> GLOBAL BOND / Serie D / u$s </t>
  </si>
  <si>
    <t>Cupón Cero</t>
  </si>
  <si>
    <t xml:space="preserve"> GLOBAL BOND / Serie E / u$s </t>
  </si>
  <si>
    <t xml:space="preserve"> GLOBAL BOND / Serie F / u$s</t>
  </si>
  <si>
    <t>12,00% - 12,50%</t>
  </si>
  <si>
    <t>10,25%</t>
  </si>
  <si>
    <t>12,375%</t>
  </si>
  <si>
    <t>7,00% - 15,50%</t>
  </si>
  <si>
    <t>12,25%</t>
  </si>
  <si>
    <t>12,00%</t>
  </si>
  <si>
    <t>TOTAL EUROLETRAS</t>
  </si>
  <si>
    <t>EUROLETRA / u$s</t>
  </si>
  <si>
    <t>EUROLETRA /  u$s</t>
  </si>
  <si>
    <t>SPAN</t>
  </si>
  <si>
    <t xml:space="preserve">EUROLETRA /  u$s </t>
  </si>
  <si>
    <t>FRAN</t>
  </si>
  <si>
    <t>8,875%</t>
  </si>
  <si>
    <t>LIBOR + 5,75%</t>
  </si>
  <si>
    <t>BADLAR + 2,98%</t>
  </si>
  <si>
    <t>ENCUESTA + 4,95%</t>
  </si>
  <si>
    <t>EUROLETRA / YEN</t>
  </si>
  <si>
    <t>7,40%</t>
  </si>
  <si>
    <t xml:space="preserve">EUROLETRA / YEN </t>
  </si>
  <si>
    <t>6,00%</t>
  </si>
  <si>
    <t>5,00%</t>
  </si>
  <si>
    <t>4,40%</t>
  </si>
  <si>
    <t>3,50%</t>
  </si>
  <si>
    <t>5,40%</t>
  </si>
  <si>
    <t>EUROLETRA - SAMURAI / YEN</t>
  </si>
  <si>
    <t>5,125%</t>
  </si>
  <si>
    <t>4,85%</t>
  </si>
  <si>
    <t>(*) Importe de servicios totales devengados al 31/12/2001.  En la fecha indicada no se habian pagado los servicios de los Bonex por los importes que en cada caso se indican:</t>
  </si>
  <si>
    <t>a) Bonex 87 U$S 10,71 millones</t>
  </si>
  <si>
    <t>b) Bonex 89 U$S 5,65 millones</t>
  </si>
  <si>
    <t>c) Bonex 92 U$S 8,73 millones</t>
  </si>
  <si>
    <t>Total pendiente de pago al 31/12/2001: u$s 25,09 millones.</t>
  </si>
  <si>
    <t>(**) No incluye los Bonos-Pagares instrumentados en pagaré por un saldo remanente de 8,40 millones.</t>
  </si>
  <si>
    <t>CUADRO 32.b</t>
  </si>
  <si>
    <t>(Continuación)</t>
  </si>
  <si>
    <t xml:space="preserve">EUROLETRA / ATS </t>
  </si>
  <si>
    <t>7,00%</t>
  </si>
  <si>
    <t xml:space="preserve">EUROLETRA / CHF </t>
  </si>
  <si>
    <t xml:space="preserve">EUROLETRA / DEM </t>
  </si>
  <si>
    <t>8,50%</t>
  </si>
  <si>
    <t>8,00%</t>
  </si>
  <si>
    <t>7,875%</t>
  </si>
  <si>
    <t>14,00% - 9,00%</t>
  </si>
  <si>
    <t xml:space="preserve">EUROLETRA / ESP </t>
  </si>
  <si>
    <t>7,50%</t>
  </si>
  <si>
    <t>11,00% - 8,00%</t>
  </si>
  <si>
    <t xml:space="preserve">EUROLETRA / EURO (NLG) </t>
  </si>
  <si>
    <t>10,00% - 8,00%</t>
  </si>
  <si>
    <t xml:space="preserve">EUROLETRA / EURO (FRF) </t>
  </si>
  <si>
    <t xml:space="preserve">EUROLETRA / EURO </t>
  </si>
  <si>
    <t>8,125%</t>
  </si>
  <si>
    <t>Cupón de Monto Fijo</t>
  </si>
  <si>
    <t>8,00% - 8,25% - 9,00%</t>
  </si>
  <si>
    <t>15,00% - 8,00%</t>
  </si>
  <si>
    <t>9,50%</t>
  </si>
  <si>
    <t>14,00% - 8,00%</t>
  </si>
  <si>
    <t>10,50% - 7,00%</t>
  </si>
  <si>
    <t>7,125%</t>
  </si>
  <si>
    <t>8,5%</t>
  </si>
  <si>
    <t>EURIBOR + 4%</t>
  </si>
  <si>
    <t>9,25%</t>
  </si>
  <si>
    <t>10%</t>
  </si>
  <si>
    <t>EURIBOR + 5,10%</t>
  </si>
  <si>
    <t>10,00%</t>
  </si>
  <si>
    <t xml:space="preserve">EUROLETRA / GBP </t>
  </si>
  <si>
    <t xml:space="preserve">EUROLETRA / ITL </t>
  </si>
  <si>
    <t>LIBOR + 1,60%</t>
  </si>
  <si>
    <t>10,00% - 7,625%</t>
  </si>
  <si>
    <t>9,25% - 7,00%</t>
  </si>
  <si>
    <t>9,00% - 7,00%</t>
  </si>
  <si>
    <t>10,375% - 8,00%</t>
  </si>
  <si>
    <t>LIBOR + 2,50%</t>
  </si>
  <si>
    <t>ACTIVE  PARTICIPE INTEREST / u$s</t>
  </si>
  <si>
    <t>4,00%</t>
  </si>
  <si>
    <t xml:space="preserve">BONOS ESPAÑOLES / u$s </t>
  </si>
  <si>
    <t>LIBOR + SPREAD</t>
  </si>
  <si>
    <t>CUADRO 29</t>
  </si>
  <si>
    <t>ACUMULADO AL CUARTO TRIMESTRE DE 2001</t>
  </si>
  <si>
    <t xml:space="preserve"> - En miles $ -</t>
  </si>
  <si>
    <t>4to. Trimestre</t>
  </si>
  <si>
    <t xml:space="preserve"> I GARANTIAS DEL BRADY</t>
  </si>
  <si>
    <t>. BONO CUPON CERO DE 30 AÑOS DEL TESORO</t>
  </si>
  <si>
    <t xml:space="preserve">  ESTADOUNIDENSE</t>
  </si>
  <si>
    <t>. BONO CUPON CERO DEL KREDITANSTALT</t>
  </si>
  <si>
    <t xml:space="preserve">  FUR WIEDERAUFBAU</t>
  </si>
  <si>
    <t xml:space="preserve">. CON CARGO AL BANCO CENTRAL DE LA REPUBLICA ARGENTINA </t>
  </si>
  <si>
    <t xml:space="preserve">. CON CARGO AL GOBIERNO DE LA CIUDAD </t>
  </si>
  <si>
    <t xml:space="preserve">  AUTONOMA DE BUENOS AIRES</t>
  </si>
  <si>
    <t>. EN CARTERA DE LA TGN</t>
  </si>
  <si>
    <t xml:space="preserve">  Moneda Extranjera</t>
  </si>
  <si>
    <t>. FONDO FIDUCIARIO PARA EL DESARROLLO PROVINCIAL</t>
  </si>
  <si>
    <t xml:space="preserve">  Bonos del Tesoro / u$s / 2006 / Tasa Variable</t>
  </si>
  <si>
    <t>. CON CARGO A PROVINCIAS</t>
  </si>
  <si>
    <t>. FONDO FIDUCIARIO DE ASISTENCIA A ENTIDADES FINANCIERAS</t>
  </si>
  <si>
    <t xml:space="preserve"> lV DEPOSITOS DEL GOBIERNO</t>
  </si>
  <si>
    <t>(*) Comprende solamente Activos Financieros relacionados con operaciones de crédito público.  No incluye</t>
  </si>
  <si>
    <t>títulos públicos en poder del BCRA excedentes del respaldo de la base monetaria.</t>
  </si>
  <si>
    <t>MINISTERIO DE ECONOMÍA Y FINANZAS PÚBLICAS</t>
  </si>
  <si>
    <t>SECRETARÍA DE FINANZAS</t>
  </si>
  <si>
    <t>DEUDA DEL SECTOR PÚBLICO NACIONAL EXCLUIDA LA DEUDA</t>
  </si>
  <si>
    <t>NO PRESENTADA AL CANJE (Dtos. 1735/04 y 563/10)</t>
  </si>
  <si>
    <t xml:space="preserve"> POR INSTRUMENTO Y POR TIPO DE PLAZO</t>
  </si>
  <si>
    <t>Datos al 31/12/2013</t>
  </si>
  <si>
    <t>Miles de u$s</t>
  </si>
  <si>
    <t>I- TOTAL DEUDA PÚBLICA -BRUTA- ( II + III )</t>
  </si>
  <si>
    <t>II- SUB-TOTAL DEUDA A VENCER</t>
  </si>
  <si>
    <t xml:space="preserve">        MEDIANO Y LARGO PLAZO</t>
  </si>
  <si>
    <t>TÍTULOS PÚBLICOS</t>
  </si>
  <si>
    <t xml:space="preserve">    Administración Central</t>
  </si>
  <si>
    <t xml:space="preserve">    - Moneda extranjera </t>
  </si>
  <si>
    <t xml:space="preserve">    Fondo Fiduciario para el Desarrollo Provincial (FFDP)</t>
  </si>
  <si>
    <t xml:space="preserve">    - Bonos Garantizados (BOGAR)</t>
  </si>
  <si>
    <t>PRÉSTAMOS</t>
  </si>
  <si>
    <t xml:space="preserve">    PRÉSTAMOS GARANTIZADOS</t>
  </si>
  <si>
    <t xml:space="preserve">      . Deuda Directa Sector Público Nacional</t>
  </si>
  <si>
    <t xml:space="preserve">   - CAF</t>
  </si>
  <si>
    <t xml:space="preserve">   - BEI</t>
  </si>
  <si>
    <t xml:space="preserve">      . Garantías otorgadas a Provincias</t>
  </si>
  <si>
    <t xml:space="preserve">      . Aval BNA-ANDE</t>
  </si>
  <si>
    <t xml:space="preserve">    ADELANTOS TRANSITORIOS BCRA</t>
  </si>
  <si>
    <t xml:space="preserve">    LETRAS DEL TESORO (1)</t>
  </si>
  <si>
    <t xml:space="preserve">    PAGARÉS DEL TESORO</t>
  </si>
  <si>
    <t xml:space="preserve">      . Pagarés a Entidades Financieras</t>
  </si>
  <si>
    <t xml:space="preserve">     . Otros pagarés</t>
  </si>
  <si>
    <t xml:space="preserve">        CORTO PLAZO (2)</t>
  </si>
  <si>
    <t>III- SUB-TOTAL ATRASOS (Club de París y resto)</t>
  </si>
  <si>
    <t xml:space="preserve">    CAPITAL</t>
  </si>
  <si>
    <t xml:space="preserve">    INTERÉS (3)</t>
  </si>
  <si>
    <t xml:space="preserve"> IV- ACTIVOS FINANCIEROS (4)</t>
  </si>
  <si>
    <t xml:space="preserve"> V- TOTAL DEUDA PÚBLICA -NETA- ( I - IV )</t>
  </si>
  <si>
    <t>(1) No incluye las Letras en Garantía.</t>
  </si>
  <si>
    <t xml:space="preserve"> (2) Incluye operaciones de hasta un año de plazo con vencimiento, a partir de Enero de 2014.</t>
  </si>
  <si>
    <t>(3) No incluye intereses moratorios ni punitorios.</t>
  </si>
  <si>
    <t>(4) Activos Financieros son créditos a favor del Estado Nacional que se originan en operaciones de Crédito Público.</t>
  </si>
  <si>
    <t>TÍTULOS PÚBLICOS, LETRAS DEL TESORO, PRÉSTAMOS GARANTIZADOS Y PAGARÉS DEL TESORO</t>
  </si>
  <si>
    <t>EMITIDOS EN MONEDA NACIONAL</t>
  </si>
  <si>
    <t>DATOS AL 31/12/2013</t>
  </si>
  <si>
    <t>En miles de u$s</t>
  </si>
  <si>
    <t>Fecha de emisión</t>
  </si>
  <si>
    <t>Denominación</t>
  </si>
  <si>
    <t>Tasa vigente</t>
  </si>
  <si>
    <t>Vencimiento</t>
  </si>
  <si>
    <t>Valor nominal original en circulación</t>
  </si>
  <si>
    <t>Valor nominal residual en circulación (1)</t>
  </si>
  <si>
    <t>Valor nominal actualizado en circulación (2)</t>
  </si>
  <si>
    <t>TÍTULOS LOCALES</t>
  </si>
  <si>
    <t>PRO 7</t>
  </si>
  <si>
    <t>Caja de ahorro en Pesos</t>
  </si>
  <si>
    <t>PR 14</t>
  </si>
  <si>
    <t>Badlar Bancos Privados</t>
  </si>
  <si>
    <t>PR 15</t>
  </si>
  <si>
    <t>PRE 10</t>
  </si>
  <si>
    <t>Letra del Tesoro - AGP</t>
  </si>
  <si>
    <t>Letra del Tesoro - CAMMESA</t>
  </si>
  <si>
    <t>Libor 3 meses - 6,00%</t>
  </si>
  <si>
    <t>Tasa Cero</t>
  </si>
  <si>
    <t>Letra del Tesoro - ENARSA</t>
  </si>
  <si>
    <t>Letra del Tesoro - FFPEV</t>
  </si>
  <si>
    <t>Letra del Tesoro - FFRE</t>
  </si>
  <si>
    <t>Letra del Tesoro - FFRH</t>
  </si>
  <si>
    <t>Letra del Tesoro - IAF</t>
  </si>
  <si>
    <t>Tasa Badlar + 1,00%</t>
  </si>
  <si>
    <t>Letra del Tesoro - INDER</t>
  </si>
  <si>
    <t>Letra del Tesoro - LOTERIA</t>
  </si>
  <si>
    <t>Letra del Tesoro - SRT</t>
  </si>
  <si>
    <t>Bono del Tesoro Consolidado 2089</t>
  </si>
  <si>
    <t>Bono del Tesoro $ 2016</t>
  </si>
  <si>
    <t>BONAR $ 2014</t>
  </si>
  <si>
    <t>Badlar Bancos Privados + 2,75%</t>
  </si>
  <si>
    <t>BONAR $ 2016</t>
  </si>
  <si>
    <t>Badlar Bancos Privados + 3,25%</t>
  </si>
  <si>
    <t>BONAR $ 2015</t>
  </si>
  <si>
    <t>Badlar Bancos Privados + 3,00%</t>
  </si>
  <si>
    <t>BONAR $ 2018</t>
  </si>
  <si>
    <t>BONAR $ 2019</t>
  </si>
  <si>
    <t>Badlar Bancos Privados + 2,50%</t>
  </si>
  <si>
    <t>BONAR $ 2020</t>
  </si>
  <si>
    <t>AMPAROS Y EXCEPCIONES</t>
  </si>
  <si>
    <t>PRÉSTAMOS GARANTIZADOS</t>
  </si>
  <si>
    <t>PTMO. GAR. TASA FIJA PRO 7 $</t>
  </si>
  <si>
    <t>PAGARÉS DEL TESORO</t>
  </si>
  <si>
    <t>Pagaré 2014 $</t>
  </si>
  <si>
    <t>Pagaré 2015 $</t>
  </si>
  <si>
    <t>Pagaré 2019 $</t>
  </si>
  <si>
    <t>(1) Valor nominal original (VNO) menos amortizaciones vencidas.  Surge de multiplicar el VNO por el valor residual al 31-12-2013.</t>
  </si>
  <si>
    <t>(2) Surge de multiplicar el valor nominal residual por el coeficiente de capitalización al 31-12-2013.</t>
  </si>
  <si>
    <t>TÍTULOS PÚBLICOS, PRÉSTAMOS GARANTIZADOS Y PAGARÉS DEL TESORO</t>
  </si>
  <si>
    <t>EMITIDOS EN MONEDA NACIONAL AJUSTABLES POR CER</t>
  </si>
  <si>
    <t>Tasa Vigente</t>
  </si>
  <si>
    <t>Valor nominal original en circulación (1)</t>
  </si>
  <si>
    <t>Valor nominal residual en circulación (2)</t>
  </si>
  <si>
    <t xml:space="preserve">Valor nominal actualizado en circulación (3) </t>
  </si>
  <si>
    <t xml:space="preserve">BODEN </t>
  </si>
  <si>
    <t>BODEN 2014</t>
  </si>
  <si>
    <t>BONOS DE CONSOLIDACIÓN</t>
  </si>
  <si>
    <t>PR 12</t>
  </si>
  <si>
    <t>PRE 9</t>
  </si>
  <si>
    <t>PR 13</t>
  </si>
  <si>
    <t>BONOS DE LA REESTRUCTURACIÓN - DTO. 1735/04 y 563/10</t>
  </si>
  <si>
    <t xml:space="preserve">PAR EN PESOS - DTO. 1735/04 </t>
  </si>
  <si>
    <t>PAR EN PESOS - DTO. 563/10</t>
  </si>
  <si>
    <t>DISCOUNT EN PESOS - DTO. 1735/04</t>
  </si>
  <si>
    <t>DISCOUNT EN PESOS - DTO. 563/10</t>
  </si>
  <si>
    <t>CUASIPAR EN PESOS - DTO. 1735/04</t>
  </si>
  <si>
    <t>BONOS GARANTIZADOS</t>
  </si>
  <si>
    <t>BOGAR 2018</t>
  </si>
  <si>
    <t>BOGAR 2020</t>
  </si>
  <si>
    <t>PRÉSTAMOS TASA FIJA 5,00%</t>
  </si>
  <si>
    <t>PTMO. GAR. TASA FIJA GL 15</t>
  </si>
  <si>
    <t>PTMO. GAR. TASA VAR. GL 15</t>
  </si>
  <si>
    <t>PTMO. GAR. TASA FIJA GL 17</t>
  </si>
  <si>
    <t>PTMO. GAR. TASA VAR. GL 17</t>
  </si>
  <si>
    <t>PTMO. GAR. TASA FIJA GL 18</t>
  </si>
  <si>
    <t>PTMO. GAR. TASA VAR. GL 18</t>
  </si>
  <si>
    <t>PTMO. GAR. TASA FIJA GL19</t>
  </si>
  <si>
    <t>PTMO. GAR. TASA VAR. PRO 8</t>
  </si>
  <si>
    <t>PTMO. GAR. TASA FIJA GL 20</t>
  </si>
  <si>
    <t>PTMO. GAR. TASA VAR. GL 20</t>
  </si>
  <si>
    <t>PTMO. GAR. TASA FIJA BONTE 27</t>
  </si>
  <si>
    <t>PTMO. GAR. TASA FIJA GL 27</t>
  </si>
  <si>
    <t>PTMO. GAR. TASA VAR. GL 27</t>
  </si>
  <si>
    <t>PTMO. GAR. TASA VAR. GL 30</t>
  </si>
  <si>
    <t>PTMO. GAR. TASA FIJA GL 30</t>
  </si>
  <si>
    <t>PTMO. GAR. TASA FIJA GL 31</t>
  </si>
  <si>
    <t>PTMO. GAR. TASA FIJA GL 31 MEGA</t>
  </si>
  <si>
    <t>PTMO. GAR. TASA VAR. GL 31 MEGA</t>
  </si>
  <si>
    <t>PRÉSTAMOS TASA FIJA 5,50%</t>
  </si>
  <si>
    <t>PTMO. GAR. CERT. CAP. B.N.A. 2018</t>
  </si>
  <si>
    <t>PAGARÉ 2038-BNA</t>
  </si>
  <si>
    <t xml:space="preserve">(1) En el caso de los préstamos garantizados, el monto surge de multiplicar por 1,40 el VNO en circulación. </t>
  </si>
  <si>
    <t>(2) Valor nominal original (VNO) menos amortizaciones vencidas.  Surge de multiplicar el VNO por el valor residual al 31-12-2013.</t>
  </si>
  <si>
    <t>(3) Surge de multiplicar el valor nominal residual por el coeficiente de capitalización y el coeficiente de estabilización de referencia al 31-12-2013.</t>
  </si>
  <si>
    <t xml:space="preserve"> TÍTULOS PÚBLICOS, LETRAS DEL TESORO Y PAGARÉS DEL TESORO EMITIDOS EN MONEDA EXTRANJERA</t>
  </si>
  <si>
    <t>BODEN y BONAR</t>
  </si>
  <si>
    <t>BAADE 2016 Registral</t>
  </si>
  <si>
    <t>BAADE 2016 Al portador</t>
  </si>
  <si>
    <t>BODEN 2015</t>
  </si>
  <si>
    <t>BONAR X</t>
  </si>
  <si>
    <t>BONAR 2018</t>
  </si>
  <si>
    <t>BONAR 2019</t>
  </si>
  <si>
    <t>PAR EN U$S - DTO. 1735/04 - LEY NY</t>
  </si>
  <si>
    <t>PAR EN U$S - DTO. 1735/04 - LEY ARG</t>
  </si>
  <si>
    <t>PAR EN U$S - DTO. 563/10 - LEY NY</t>
  </si>
  <si>
    <t>PAR EN U$S - DTO. 563/10 - LEY ARG</t>
  </si>
  <si>
    <t>PAR EN EUROS - DTO. 1735/04</t>
  </si>
  <si>
    <t>PAR EN EUROS - DTO. 563/10</t>
  </si>
  <si>
    <t>PAR EN YENES - DTO. 1735/04</t>
  </si>
  <si>
    <t>PAR EN YENES - DTO. 563/10</t>
  </si>
  <si>
    <t>DISCOUNT EN U$S - DTO. 1735/04 - LEY NY</t>
  </si>
  <si>
    <t>DISCOUNT EN U$S - DTO. 1735/04 - LEY ARG</t>
  </si>
  <si>
    <t>DISCOUNT EN U$S - DTO. 563/10 - LEY NY</t>
  </si>
  <si>
    <t>DISCOUNT EN U$S - DTO. 563/10 - LEY ARG</t>
  </si>
  <si>
    <t>DISCOUNT EN EUROS - DTO. 1735/04</t>
  </si>
  <si>
    <t>DISCOUNT EN EUROS - DTO. 563/10</t>
  </si>
  <si>
    <t>DISCOUNT EN YENES - DTO. 1735/04</t>
  </si>
  <si>
    <t>DISCOUNT EN YENES - DTO. 563/10</t>
  </si>
  <si>
    <t>GLOBAL 2017 USD - DTO. 563/10</t>
  </si>
  <si>
    <t>Letra del Tesoro - BNA</t>
  </si>
  <si>
    <t>Letra del Tesoro - Cammesa</t>
  </si>
  <si>
    <t>Letra del Tesoro - FGS</t>
  </si>
  <si>
    <t>Letra del Tesoro -  Lotería</t>
  </si>
  <si>
    <t>LETRAS ADQUIRIDAS POR EL BCRA</t>
  </si>
  <si>
    <t>LETRA INTRANSFERIBLE 2016 - Dto. 1601/2005</t>
  </si>
  <si>
    <t>Libor - 1,00%</t>
  </si>
  <si>
    <t>LETRA INTRANSFERIBLE 2020 - Dto. 297/2010</t>
  </si>
  <si>
    <t>LETRA INTRANSFERIBLE 2020 - Dto. 298/2010</t>
  </si>
  <si>
    <t>LETRA INTRANSFERIBLE 2021 - Dto. 2054/2010</t>
  </si>
  <si>
    <t>LETRA INTRANSFERIBLE 2021 - Dto. 276/2011</t>
  </si>
  <si>
    <t>LETRA INTRANSFERIBLE 2022 - Ley 26.728</t>
  </si>
  <si>
    <t>LETRA INTRANSFERIBLE 2022 - Dto. 928/2012</t>
  </si>
  <si>
    <t>LETRA INTRANSFERIBLE 2023 - Dto. 309/2013</t>
  </si>
  <si>
    <t>LETRA INTRANSFERIBLE 2023 - Ley 26.784</t>
  </si>
  <si>
    <t>Pagaré -Enarsa</t>
  </si>
  <si>
    <t>Libor - 6,00%</t>
  </si>
  <si>
    <t>Pagaré -Cammesa</t>
  </si>
  <si>
    <t>Pagaré -Cammesa 2021</t>
  </si>
  <si>
    <t>AMPAROS</t>
  </si>
  <si>
    <t>ADMINISTRACIÓN PUBLICA NACIONAL (1)</t>
  </si>
  <si>
    <t>ACUMULADO AL 31 DE DICIEMBRE DE 2013</t>
  </si>
  <si>
    <t xml:space="preserve"> - En miles u$s -</t>
  </si>
  <si>
    <t>Concepto</t>
  </si>
  <si>
    <t>Capital</t>
  </si>
  <si>
    <t>Interés</t>
  </si>
  <si>
    <t>Acumulado</t>
  </si>
  <si>
    <t>I- TÍTULOS COLOCADOS</t>
  </si>
  <si>
    <t xml:space="preserve">. CON CARGO AL BANCO CENTRAL DE LA REPÚBLICA ARGENTINA </t>
  </si>
  <si>
    <t xml:space="preserve">  Bonos de Consolidación en Dólares 1ra. Serie - Pesificado</t>
  </si>
  <si>
    <t xml:space="preserve">  AUTÓNOMA DE BUENOS AIRES</t>
  </si>
  <si>
    <t>. CON CARGO AL ANSES</t>
  </si>
  <si>
    <t>II- ORGANISMOS INTERNACIONALES - FONDO FIDUCIARIO PARA LA RECONSTRUCCIÓN DE EMPRESAS</t>
  </si>
  <si>
    <t>III- CON CARGO A PROVINCIAS</t>
  </si>
  <si>
    <t>. ORGANISMOS INTERNACIONALES</t>
  </si>
  <si>
    <t>. CONVERSIÓN DE DEUDA PÚBLICA PROVINCIAL (BOGAR)</t>
  </si>
  <si>
    <t xml:space="preserve">TOTAL GENERAL </t>
  </si>
  <si>
    <t>(1) Comprende solamente Activos Financieros relacionados con operaciones de crédito público, excluyendo aquellos activos vinculados a la deuda no presentada al canje. No incluye deudas de Anses, AFIP, Lotería Nacional y otros organismos públicos por emisión de bocones - Las cifras presentadas se encuentran en proceso de conciliación.</t>
  </si>
  <si>
    <t>ACTIVOS FINANCIEROS RELACIONADOS CON DEUDA NO PRESENTADA AL CANJE</t>
  </si>
  <si>
    <t xml:space="preserve"> GARANTÍAS PLAN BRADY </t>
  </si>
  <si>
    <t>. BONO CUPÓN CERO DE 30 AÑOS DEL TESORO ESTADOUNIDENSE</t>
  </si>
  <si>
    <t>. GARANTÍA POR INTERESES</t>
  </si>
  <si>
    <t>. BONO CUPÓN CERO DEL KREDITANSTALT FUR WIEDERAUFBAU</t>
  </si>
  <si>
    <t>BONOS NO PRESENTADOS AL CANJE  (Dtos. 1735/04 y 563/10)</t>
  </si>
  <si>
    <t>DATOS AL 31-12-2013</t>
  </si>
  <si>
    <t>Moneda de origen</t>
  </si>
  <si>
    <t>Atrasos de Interés (1)</t>
  </si>
  <si>
    <t>Total</t>
  </si>
  <si>
    <t>EN MONEDA NACIONAL</t>
  </si>
  <si>
    <t>BOCON PREV. 2º S. PESOS - PRE3</t>
  </si>
  <si>
    <t>Pesos</t>
  </si>
  <si>
    <t>BOCON PROV 1º S. PESOS - PRO1</t>
  </si>
  <si>
    <t>BOCON PROV. 2º S. PESOS - PRO3</t>
  </si>
  <si>
    <t>BOCON PROV. 3º S. PESOS - PRO5</t>
  </si>
  <si>
    <t>BOCON PROV 5ta S. PESOS - PRO9</t>
  </si>
  <si>
    <t>EUROLETRA/$/11,75%/2007</t>
  </si>
  <si>
    <t>EUROLETRA/$/8,75%/2002</t>
  </si>
  <si>
    <t>Dto.1023/7-7-95/CHACO</t>
  </si>
  <si>
    <t>Dto.1023/7-7-95/CHUBUT</t>
  </si>
  <si>
    <t>Dto.1023/7-7-95/RIO NEGRO</t>
  </si>
  <si>
    <t>Dto.1023/7-7-95/SALTA</t>
  </si>
  <si>
    <t>Dto.1023/7-7-95/SANT. ESTERO</t>
  </si>
  <si>
    <t>Dto.1023/7-7-95/M.C.B.A.</t>
  </si>
  <si>
    <t>EN MONEDA NACIONAL AJUSTABLE POR CER</t>
  </si>
  <si>
    <t>LETES/ Vto: 15-03-2002/ 70615</t>
  </si>
  <si>
    <t>Pesos Ajustados por CER</t>
  </si>
  <si>
    <t>LETES/ Vto: 15-02-02/ 70634</t>
  </si>
  <si>
    <t>LETES/ Vto: 8-3-2002/ 70635</t>
  </si>
  <si>
    <t>LETES/ Vto: 22-02-2002/ 70638</t>
  </si>
  <si>
    <t>LETES/Vto: 22-03-2002/70639</t>
  </si>
  <si>
    <t>BONEX 1992 / PESIFICADO</t>
  </si>
  <si>
    <t>FERROBONOS / PESIFICADO</t>
  </si>
  <si>
    <t>PRE4 / PESIFICADO</t>
  </si>
  <si>
    <t>PRO2 / PESIFICADO</t>
  </si>
  <si>
    <t>PRO4 / PESIFICADO</t>
  </si>
  <si>
    <t>PRO6 / PESIFICADO</t>
  </si>
  <si>
    <t>PRO8 / PESIFICADO</t>
  </si>
  <si>
    <t>PRO10 / PESIFICADO</t>
  </si>
  <si>
    <t>PRE6 / PESIFICADO</t>
  </si>
  <si>
    <t>BONTE 06 / PESIFICADO</t>
  </si>
  <si>
    <t>BONTE 05 / PESIFICADO</t>
  </si>
  <si>
    <t>BONTE 03 / PESIFICADO</t>
  </si>
  <si>
    <t>BONTE 02 / PESIFICADO</t>
  </si>
  <si>
    <t>BONTE 03 V / PESIFICADO</t>
  </si>
  <si>
    <t>BONTE 04 / PESIFICADO</t>
  </si>
  <si>
    <t>B-P 02 / E+4,00% / PESIFICADO</t>
  </si>
  <si>
    <t>B-P 02 / E+3,30% / PESIFICADO</t>
  </si>
  <si>
    <t>BONO/2002/9% PESIFICADO</t>
  </si>
  <si>
    <t>B-P 04 / E+4,35% / PESIFICADO</t>
  </si>
  <si>
    <t>EN MONEDA EXTRANJERA</t>
  </si>
  <si>
    <t>EUROLETRA/CHF/7%/2003</t>
  </si>
  <si>
    <t>CHF</t>
  </si>
  <si>
    <t>DISCOUNT/DEM/L+0,8125%/2023</t>
  </si>
  <si>
    <t>EUR</t>
  </si>
  <si>
    <t>PAR BONDS/DEM/5,87%/2023</t>
  </si>
  <si>
    <t>EUROLETRA/EUR/8,75%/2003</t>
  </si>
  <si>
    <t>EUROLETRA/DEM/7%/2004</t>
  </si>
  <si>
    <t>EUROLETRA/DEM/8%/2009</t>
  </si>
  <si>
    <t>EUROLETRA/EUR/11%-8%/2008</t>
  </si>
  <si>
    <t>EUROLETRA/EUR/8-8,25-9%/2010</t>
  </si>
  <si>
    <t>EUROLETRA/DEM/7,875%/2005</t>
  </si>
  <si>
    <t>EUROLETRA/DEM/14%-9%/2008</t>
  </si>
  <si>
    <t>BONO R.A./EUR/9%/2003</t>
  </si>
  <si>
    <t>BONO R.A./EUR/10%/2007</t>
  </si>
  <si>
    <t>EUROLETRA/ATS/7%/2004</t>
  </si>
  <si>
    <t>BONO R.A./EUR/9%/2006</t>
  </si>
  <si>
    <t>BONO R.A./EUR/10%/2004</t>
  </si>
  <si>
    <t>BONO R.A./EUR/9,75%/2003</t>
  </si>
  <si>
    <t>EUROLETRA/EUR/10%/2005</t>
  </si>
  <si>
    <t>EUROLETRA/EUR/EURIB+510%/2004</t>
  </si>
  <si>
    <t>BONO R.A./EUR/10,25%/2007</t>
  </si>
  <si>
    <t>EUROLETRA/EUR/8,125%/2004</t>
  </si>
  <si>
    <t>EUROLETRA/EUR/9%/2005</t>
  </si>
  <si>
    <t>EUROLETRAS/EUR/9,25%/2004</t>
  </si>
  <si>
    <t>EUROLETRA/EUR/10,00%/2007</t>
  </si>
  <si>
    <t>EUROLETRA/ITL/11%/2003</t>
  </si>
  <si>
    <t>EUROLETRA/ITL/10%/2007</t>
  </si>
  <si>
    <t>EUROLETRA/ITL/LIBOR+1,6%/2004</t>
  </si>
  <si>
    <t>EUR/ITL/10-7,625/SWAP-CAN/2007</t>
  </si>
  <si>
    <t>EUROLETRA/ITL/9,25%-7%/2004</t>
  </si>
  <si>
    <t>EUROLETRA/ITL/9%-7%/2004</t>
  </si>
  <si>
    <t>EUROLETRA/DEM/10,50%/2002</t>
  </si>
  <si>
    <t>EUROLETRA/DEM/10,25%/2003</t>
  </si>
  <si>
    <t>EUROLETRA/DEM/11,25%/2006</t>
  </si>
  <si>
    <t>EUROLETRA/DEM/11,75%/2011</t>
  </si>
  <si>
    <t>EUROLETRA/DEM/9%/2003</t>
  </si>
  <si>
    <t>EUROLETRA/DEM/12%/2016</t>
  </si>
  <si>
    <t>EUROLETRA/DEM/11,75%/2026</t>
  </si>
  <si>
    <t>EUROLETRA/DEM/8,50%/2005</t>
  </si>
  <si>
    <t>BONO R.A./EUR/10%-8%/2008</t>
  </si>
  <si>
    <t>EURO-BONO/ESP/7,50%/2002</t>
  </si>
  <si>
    <t>GLOBAL BOND/EUR/8,125%/2008</t>
  </si>
  <si>
    <t>EUROLETRA/EUR/CUP-FIJO/2028</t>
  </si>
  <si>
    <t>EUROLETRA/EUR/8,50%/2010</t>
  </si>
  <si>
    <t>BONO R.A./EUR/8%/2002</t>
  </si>
  <si>
    <t>BONO R.A./EUR/15%-8%/2008</t>
  </si>
  <si>
    <t>EUROLETRA/ITL/10,375%-8%/2009</t>
  </si>
  <si>
    <t>EUROLETRA/ITL/LIBOR+2,50%/2005</t>
  </si>
  <si>
    <t>BONO R.A./EUR/9,50%/2004</t>
  </si>
  <si>
    <t>BONO R.A./EUR/14%-8%/2008</t>
  </si>
  <si>
    <t>EUROLETRA/EUR/10,50%-7%/2004</t>
  </si>
  <si>
    <t>BONO R.A./EUR/9%/2009</t>
  </si>
  <si>
    <t>EUROLETRA/EUR/7,125%/2002</t>
  </si>
  <si>
    <t>BONO R.A./EUR/8,50%/2004</t>
  </si>
  <si>
    <t>BONO R.A./EUR/EURIBOR+4%/2003</t>
  </si>
  <si>
    <t>BONO R.A./EUR/9,25%/2002</t>
  </si>
  <si>
    <t>EUROLETRA/GBP/10%/2007</t>
  </si>
  <si>
    <t>GBP</t>
  </si>
  <si>
    <t>EUROLETRA/JPY/7,40%/2006</t>
  </si>
  <si>
    <t>JPY</t>
  </si>
  <si>
    <t>EUROLETRA/JPY/7,40%/2006-2</t>
  </si>
  <si>
    <t>EUROLETRA/JPY/7,40%/2006-3</t>
  </si>
  <si>
    <t>EUROLETRA/JPY/6%/2005</t>
  </si>
  <si>
    <t>EUROLETRA/JPY/5%/2002</t>
  </si>
  <si>
    <t>EUROLETRA/JPY/4,40%/2004</t>
  </si>
  <si>
    <t>EUROLETRA/JPY/3,50%/2009</t>
  </si>
  <si>
    <t>BONO R.A./JPY/5,40%/2003</t>
  </si>
  <si>
    <t>SAMURAI/JPY/5,125%/2004</t>
  </si>
  <si>
    <t>BONO RA/JPY/SAMURAI/4,85%/2005</t>
  </si>
  <si>
    <t>GLOBAL BOND/u$s/7%-15,5%/2008</t>
  </si>
  <si>
    <t>USD</t>
  </si>
  <si>
    <t>GLOBAL BOND/U$S/12,25%/2018</t>
  </si>
  <si>
    <t>GLOBAL BOND/U$S/12,00%/2031</t>
  </si>
  <si>
    <t>GLOBAL BOND/$/10%-12%/2008</t>
  </si>
  <si>
    <t>BOCON PROV. 1º S. DOLAR - PRO2</t>
  </si>
  <si>
    <t>BOCON PROV. 2º S. DOLAR - PRO4</t>
  </si>
  <si>
    <t>BOCON PROV. 3º S. DOLAR - PRO6</t>
  </si>
  <si>
    <t>BOCON PROV. 5º S.DOLAR - PRO10</t>
  </si>
  <si>
    <t>DISCOUNT/u$s/L+0,8125%/2023</t>
  </si>
  <si>
    <t>PAR BONDS/u$s/6%/2023</t>
  </si>
  <si>
    <t>FLOATING RATE BOND/L+0,8125%</t>
  </si>
  <si>
    <t>GLOBAL BOND/u$s/8,375%/2003</t>
  </si>
  <si>
    <t>GLOBAL BOND/u$s/11%/2006</t>
  </si>
  <si>
    <t>GLOBAL BOND/u$s/11,375%/2017</t>
  </si>
  <si>
    <t>GLOBAL BOND/u$s/9,75%/2027</t>
  </si>
  <si>
    <t>SPAN/u$s/SPREAD AJUS+T.F./2002</t>
  </si>
  <si>
    <t>FRANs/u$s/TASA FLOTANTE/2005</t>
  </si>
  <si>
    <t>GLOBAL BOND/u$s/8,875%/2029</t>
  </si>
  <si>
    <t>GLOBAL BOND/u$s/11%/2005</t>
  </si>
  <si>
    <t>GLOBAL BOND/u$s/12,125%/2019</t>
  </si>
  <si>
    <t>EUROLETRA/u$s/LIBOR+5,75%/2004</t>
  </si>
  <si>
    <t>GLOBAL BOND/u$s/11,75%/2009</t>
  </si>
  <si>
    <t>GLOBAL/u$s/CERO CUPON/2000-04</t>
  </si>
  <si>
    <t>GLOBAL BOND/u$s/10,25%/2030</t>
  </si>
  <si>
    <t>GLOBAL BOND/u$s/12,375%/2012</t>
  </si>
  <si>
    <t>EUROLETRA/u$s/BADLAR+2,98/2004</t>
  </si>
  <si>
    <t>EUROLETRA/u$s/ENC+4,95%/2004</t>
  </si>
  <si>
    <t>BONTES/u$s/3,20%+TASA ENC/2003</t>
  </si>
  <si>
    <t>GLOBAL BOND/u$s/12%/2020</t>
  </si>
  <si>
    <t>GLOBAL BOND/u$s/11,375%/2010</t>
  </si>
  <si>
    <t>BONO/u$s/ENCUESTA+4%/2002</t>
  </si>
  <si>
    <t>GLOBAL BOND/u$s/11,75%/2015</t>
  </si>
  <si>
    <t>BONO/u$s/ENCUESTA+3,3%/2002</t>
  </si>
  <si>
    <t>BONO/U$S/ENCUESTA+4.35/2004</t>
  </si>
  <si>
    <t>(1) No incluye intereses moratorios ni punitorios.</t>
  </si>
  <si>
    <t>Activos Financieros</t>
  </si>
  <si>
    <t>Deuda Neta</t>
  </si>
  <si>
    <t>- FIDA</t>
  </si>
  <si>
    <t>- CAF</t>
  </si>
  <si>
    <t>- BEI</t>
  </si>
  <si>
    <t>Bocones</t>
  </si>
  <si>
    <t>Otros</t>
  </si>
  <si>
    <t xml:space="preserve">     Bocones</t>
  </si>
  <si>
    <t xml:space="preserve">    Otros</t>
  </si>
  <si>
    <t>En Moneda Nacional Ajustable por CER</t>
  </si>
  <si>
    <t>En Moneda Extranjera</t>
  </si>
  <si>
    <t>En Moneda Nacional</t>
  </si>
  <si>
    <t>Brady</t>
  </si>
  <si>
    <t>PRESTAMOS GARANTIZADOS</t>
  </si>
  <si>
    <t xml:space="preserve">     Brady</t>
  </si>
  <si>
    <t>Bonos Consolidación</t>
  </si>
  <si>
    <t xml:space="preserve">     Bonos Consolidación</t>
  </si>
  <si>
    <t>Bonos Brady</t>
  </si>
  <si>
    <t>1 Deuda interna y externa de largo plazo del Sector Público Financiero y No-Financiero</t>
  </si>
  <si>
    <t>2 El primero incluye la deuda del BCRA con el FMI y las contraidas por los Banco Oficiales con Aval de la Nación, pero no aquellas destinadas a su propio financiamiento</t>
  </si>
  <si>
    <t>BOCON PREV I (PRE I) (*)</t>
  </si>
  <si>
    <t>BOCON PREV II (PRE 3) (*)</t>
  </si>
  <si>
    <t>BOCON PROV (PRO 1) (*)</t>
  </si>
  <si>
    <t>LETES /D29/17/01/97</t>
  </si>
  <si>
    <t>LETES /D50/14/02/97</t>
  </si>
  <si>
    <t>1 Incluye la totalidad de los titulos recibidos hasta el 30/06/96, por aplicacion de los Decretos Nros 793/94 (pago de deudas anteriores al 01/04/91 v/n $ 394,048,-) Nros 314/95 (moratotia previsional v/n $ 257,150,-)Nros 316/95 (Moratoria impositiva v/n $ 930,343,- ) y Nro 2140/91 (Deudas impositivas v/n $ 7,103,-)</t>
  </si>
  <si>
    <t>2 (*) Titulos que incluyen intereses capitalizados</t>
  </si>
  <si>
    <t>BOCON PREV I (PRE 2) (*) (3)</t>
  </si>
  <si>
    <t>BOCON PREV II (PRE 4) (*) (4)</t>
  </si>
  <si>
    <t>BOCON PROV (*) (5)</t>
  </si>
  <si>
    <t>PAR BONDS DM</t>
  </si>
  <si>
    <t>DISCOUNT BONDS DM</t>
  </si>
  <si>
    <t>N MONEY BONDS</t>
  </si>
  <si>
    <t>API</t>
  </si>
  <si>
    <t>EUROLETRA 128% / 97 pt-U$S</t>
  </si>
  <si>
    <t>EUROLETRA 825 % /97 U$S</t>
  </si>
  <si>
    <t>DGI</t>
  </si>
  <si>
    <t>EUROLETRA L+27%/99/U$S</t>
  </si>
  <si>
    <t>EUROLETRA 11%/2006/U$S</t>
  </si>
  <si>
    <t>EUROLETRA 7125% / 1998 CHF</t>
  </si>
  <si>
    <t>EUROLETRA 8% / 97 DM</t>
  </si>
  <si>
    <t>EUROLETRA 8%/98 DM</t>
  </si>
  <si>
    <t>EUROLETRA 925% / 2000 DEM</t>
  </si>
  <si>
    <t>EUROLETRA 105% / 2002 DEM</t>
  </si>
  <si>
    <t>EUROLETRA 1025% / 2003 DEM</t>
  </si>
  <si>
    <t>LETRAS M PLAZO DtO 1588/93</t>
  </si>
  <si>
    <t>FRN DRAGON Lib+ 1,75 U$S / 97</t>
  </si>
  <si>
    <t>FRN CAD Lib+ 2,1% U$S / 97</t>
  </si>
  <si>
    <t>EUROLETRA 825% / 2000 U$S</t>
  </si>
  <si>
    <t>EUROSWAP 55% / 2000 =Y=/U$S</t>
  </si>
  <si>
    <t>EUROLETRA 85% / 98 ATS</t>
  </si>
  <si>
    <t>EUROLETRA 9875% / 98 FCOS</t>
  </si>
  <si>
    <t>EUROLETRA 1345% / 97 LIRA</t>
  </si>
  <si>
    <t>EUROLETRA 1325% / 2001 LIRA</t>
  </si>
  <si>
    <t>FRN Libo +1,875%/97 =Y=</t>
  </si>
  <si>
    <t>FRN LIBO +19% / 97 =Y=</t>
  </si>
  <si>
    <t>EUROLETRA 35% / 97 =Y=</t>
  </si>
  <si>
    <t>EUROLETRA 325% 97 =Y=</t>
  </si>
  <si>
    <t>EUROLETRA 710% / 99 =Y=</t>
  </si>
  <si>
    <t>1 Neto de rescates anticipados No se han reducido los titulos entregados a las Provincias</t>
  </si>
  <si>
    <t>2 Incluye la totalidad de los titulos recibidos hasta el 31/12/96, por aplicacion de los Decretos Nros 793/94 (Moratoria Impositiva, v/n U$S 8,806,-), Decreto Nro2140 (Deudas anteriores al 01/04/91 v/n U$S 10,148,-) Dec 314/95 (Moratotia Previsional v/n U$S 1975,-) y Decreto Nro 316/95 (Moratoria Impositiva v/n U$S 8,403 )</t>
  </si>
  <si>
    <t>3 De este importe U$S 750 Millones se emitieron por su valor Nominal al 28,12,95</t>
  </si>
  <si>
    <t>4 Importe de servicios totales devengados al 31/12/96 En la fecha indicada no se habian pagado los servicios de los Titulos que se detallan:</t>
  </si>
  <si>
    <t>a) Bonex 87 U$S 22,84 Millones, b) Bonex 89 U$S 89,36 Millones, c) Bonex 92 U$S 204,81 Millones Total pendiente de pago al 31/12/96 U$S 317,0 Millones</t>
  </si>
  <si>
    <t>(*) Títulos que incluyen intereses capitalizados</t>
  </si>
  <si>
    <t xml:space="preserve"> BOCON PROVEEDORES EN PESOS</t>
  </si>
  <si>
    <t xml:space="preserve"> BOCON PROVEEDORES EN U$S</t>
  </si>
  <si>
    <t xml:space="preserve"> BOTE A 10 AÑOS</t>
  </si>
  <si>
    <t>(*) Comprende solamente Activos Financieros relacionados con operaciones de crédito público</t>
  </si>
  <si>
    <t xml:space="preserve">     Otros No Reestructurados</t>
  </si>
  <si>
    <t>Adelantos del BCRA y Letras</t>
  </si>
  <si>
    <t xml:space="preserve">          Ley Nacional</t>
  </si>
  <si>
    <t xml:space="preserve">          Ley Extranjera</t>
  </si>
  <si>
    <t xml:space="preserve">               Bonos Reestructurados</t>
  </si>
  <si>
    <t xml:space="preserve">               Holdouts</t>
  </si>
  <si>
    <t>Juicios (Repsol, Jubilados, Buitres)</t>
  </si>
  <si>
    <t>l</t>
  </si>
  <si>
    <t>L</t>
  </si>
  <si>
    <t>I</t>
  </si>
  <si>
    <t>Ley Nacional</t>
  </si>
  <si>
    <t xml:space="preserve">      En Moneda Nacional No ajustable</t>
  </si>
  <si>
    <t xml:space="preserve">     En Moneda Nacional Ajustable por CER</t>
  </si>
  <si>
    <t xml:space="preserve">           Bocones</t>
  </si>
  <si>
    <t xml:space="preserve">          Otros</t>
  </si>
  <si>
    <t xml:space="preserve">     Otros </t>
  </si>
  <si>
    <t>Ley Extranjera</t>
  </si>
  <si>
    <t xml:space="preserve">     Bonos Reestructurados</t>
  </si>
  <si>
    <t xml:space="preserve">     Holdouts</t>
  </si>
  <si>
    <t xml:space="preserve">   Ley Nacional en Moneda Nacional</t>
  </si>
  <si>
    <t xml:space="preserve">   Ley Nacional en Moneda Extranjera</t>
  </si>
  <si>
    <t>Evolución de la Deuda 1989/2013 en millones de USD</t>
  </si>
  <si>
    <t>Evolución de la Deuda 1989/2013 en miles de USD</t>
  </si>
  <si>
    <t xml:space="preserve">     Préstamos Sindicados</t>
  </si>
  <si>
    <t xml:space="preserve">     Préstamos Sindicados   </t>
  </si>
  <si>
    <t xml:space="preserve">    Préstamos Sindicados y Bonos Brady</t>
  </si>
  <si>
    <t xml:space="preserve">    Bonos Globales y Letras Externas</t>
  </si>
  <si>
    <t>ADELANTOS DEL BANCO CENTRAL</t>
  </si>
  <si>
    <t>RECLAMOS Y JUICIOS CON SENTENCIA</t>
  </si>
  <si>
    <t>DEUDA NETA</t>
  </si>
  <si>
    <t>DEUDA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</si>
</sst>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_-* #,##0\ _$_-;\-* #,##0\ _$_-;_-* &quot;-&quot;??\ _$_-;_-@_-"/>
    <numFmt numFmtId="167" formatCode="_-* #,##0.00\ _P_t_a_-;\-* #,##0.00\ _P_t_a_-;_-* &quot;-&quot;\ _P_t_a_-;_-@_-"/>
    <numFmt numFmtId="168" formatCode="_-* #,##0.00\ _$_-;\-* #,##0.00\ _$_-;_-* &quot;-&quot;??\ _$_-;_-@_-"/>
    <numFmt numFmtId="169" formatCode="[$-C0A]d\-mmm\-yy;@"/>
    <numFmt numFmtId="170" formatCode="_-* #,##0\ _P_t_a_-;\-* #,##0\ _P_t_a_-;_-* &quot;-&quot;\ _P_t_a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u/>
      <sz val="11"/>
      <name val="Times New Roman"/>
      <family val="1"/>
    </font>
    <font>
      <sz val="10"/>
      <color indexed="22"/>
      <name val="MS Sans Serif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u/>
      <sz val="10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b/>
      <i/>
      <sz val="13"/>
      <color indexed="9"/>
      <name val="Times New Roman"/>
      <family val="1"/>
    </font>
    <font>
      <b/>
      <sz val="11"/>
      <color indexed="9"/>
      <name val="Times New Roman"/>
      <family val="1"/>
    </font>
    <font>
      <b/>
      <i/>
      <sz val="10"/>
      <color indexed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b/>
      <sz val="8"/>
      <name val="Times New Roman"/>
      <family val="1"/>
    </font>
    <font>
      <b/>
      <i/>
      <u/>
      <sz val="12"/>
      <name val="Times New Roman"/>
      <family val="1"/>
    </font>
    <font>
      <b/>
      <i/>
      <u/>
      <sz val="10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u/>
      <sz val="12"/>
      <name val="Times New Roman"/>
      <family val="1"/>
    </font>
    <font>
      <i/>
      <u/>
      <sz val="10"/>
      <name val="Times New Roman"/>
      <family val="1"/>
    </font>
    <font>
      <sz val="8"/>
      <color indexed="10"/>
      <name val="Times New Roman"/>
      <family val="1"/>
    </font>
    <font>
      <u/>
      <sz val="11"/>
      <name val="Times New Roman"/>
      <family val="1"/>
    </font>
    <font>
      <i/>
      <u/>
      <sz val="11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53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b/>
      <sz val="10"/>
      <color indexed="9"/>
      <name val="Times New Roman"/>
      <family val="1"/>
    </font>
    <font>
      <sz val="12"/>
      <color indexed="9"/>
      <name val="Times New Roman"/>
      <family val="1"/>
    </font>
    <font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b/>
      <u/>
      <sz val="12"/>
      <color indexed="9"/>
      <name val="Times New Roman"/>
      <family val="1"/>
    </font>
    <font>
      <sz val="1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3" fillId="0" borderId="0"/>
  </cellStyleXfs>
  <cellXfs count="617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6" fillId="0" borderId="25" xfId="0" applyFont="1" applyBorder="1"/>
    <xf numFmtId="0" fontId="3" fillId="0" borderId="26" xfId="0" applyFont="1" applyFill="1" applyBorder="1" applyAlignment="1">
      <alignment horizontal="centerContinuous"/>
    </xf>
    <xf numFmtId="0" fontId="6" fillId="0" borderId="30" xfId="0" applyFont="1" applyBorder="1"/>
    <xf numFmtId="0" fontId="3" fillId="0" borderId="1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Continuous"/>
    </xf>
    <xf numFmtId="0" fontId="6" fillId="0" borderId="33" xfId="0" applyFont="1" applyBorder="1"/>
    <xf numFmtId="0" fontId="3" fillId="0" borderId="34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Protection="1"/>
    <xf numFmtId="15" fontId="6" fillId="0" borderId="30" xfId="0" applyNumberFormat="1" applyFont="1" applyBorder="1" applyAlignment="1">
      <alignment horizontal="center"/>
    </xf>
    <xf numFmtId="1" fontId="5" fillId="0" borderId="17" xfId="0" applyNumberFormat="1" applyFont="1" applyFill="1" applyBorder="1" applyProtection="1"/>
    <xf numFmtId="1" fontId="5" fillId="0" borderId="17" xfId="0" applyNumberFormat="1" applyFont="1" applyFill="1" applyBorder="1" applyAlignment="1" applyProtection="1">
      <alignment horizontal="center"/>
    </xf>
    <xf numFmtId="1" fontId="5" fillId="0" borderId="17" xfId="0" applyNumberFormat="1" applyFont="1" applyFill="1" applyBorder="1"/>
    <xf numFmtId="0" fontId="6" fillId="0" borderId="33" xfId="0" applyFont="1" applyBorder="1" applyAlignment="1">
      <alignment horizontal="center"/>
    </xf>
    <xf numFmtId="1" fontId="6" fillId="0" borderId="34" xfId="0" applyNumberFormat="1" applyFont="1" applyFill="1" applyBorder="1"/>
    <xf numFmtId="1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" fontId="6" fillId="0" borderId="0" xfId="2" applyNumberFormat="1" applyFont="1" applyFill="1"/>
    <xf numFmtId="0" fontId="6" fillId="0" borderId="0" xfId="0" applyFont="1" applyAlignment="1">
      <alignment horizontal="centerContinuous"/>
    </xf>
    <xf numFmtId="0" fontId="6" fillId="0" borderId="25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Protection="1"/>
    <xf numFmtId="0" fontId="5" fillId="0" borderId="17" xfId="0" applyFont="1" applyFill="1" applyBorder="1"/>
    <xf numFmtId="0" fontId="5" fillId="0" borderId="34" xfId="0" applyFont="1" applyFill="1" applyBorder="1" applyProtection="1"/>
    <xf numFmtId="0" fontId="6" fillId="0" borderId="1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1" fillId="0" borderId="2" xfId="0" applyFont="1" applyBorder="1"/>
    <xf numFmtId="0" fontId="21" fillId="0" borderId="10" xfId="0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center"/>
    </xf>
    <xf numFmtId="0" fontId="21" fillId="0" borderId="10" xfId="0" applyFont="1" applyBorder="1"/>
    <xf numFmtId="0" fontId="22" fillId="0" borderId="10" xfId="0" applyFont="1" applyBorder="1"/>
    <xf numFmtId="3" fontId="24" fillId="0" borderId="10" xfId="0" applyNumberFormat="1" applyFont="1" applyBorder="1"/>
    <xf numFmtId="3" fontId="21" fillId="0" borderId="10" xfId="0" applyNumberFormat="1" applyFont="1" applyBorder="1"/>
    <xf numFmtId="3" fontId="25" fillId="0" borderId="10" xfId="0" applyNumberFormat="1" applyFont="1" applyBorder="1"/>
    <xf numFmtId="3" fontId="26" fillId="0" borderId="10" xfId="0" applyNumberFormat="1" applyFont="1" applyBorder="1"/>
    <xf numFmtId="3" fontId="25" fillId="0" borderId="10" xfId="0" applyNumberFormat="1" applyFont="1" applyBorder="1" applyProtection="1"/>
    <xf numFmtId="3" fontId="21" fillId="0" borderId="10" xfId="0" applyNumberFormat="1" applyFont="1" applyBorder="1" applyProtection="1"/>
    <xf numFmtId="3" fontId="27" fillId="0" borderId="10" xfId="0" applyNumberFormat="1" applyFont="1" applyBorder="1"/>
    <xf numFmtId="0" fontId="28" fillId="0" borderId="10" xfId="0" applyFont="1" applyBorder="1"/>
    <xf numFmtId="3" fontId="26" fillId="0" borderId="6" xfId="0" applyNumberFormat="1" applyFont="1" applyBorder="1"/>
    <xf numFmtId="3" fontId="26" fillId="0" borderId="2" xfId="0" applyNumberFormat="1" applyFont="1" applyBorder="1"/>
    <xf numFmtId="0" fontId="25" fillId="0" borderId="10" xfId="0" applyFont="1" applyFill="1" applyBorder="1" applyAlignment="1">
      <alignment horizontal="center"/>
    </xf>
    <xf numFmtId="3" fontId="24" fillId="0" borderId="10" xfId="0" applyNumberFormat="1" applyFont="1" applyFill="1" applyBorder="1"/>
    <xf numFmtId="0" fontId="21" fillId="0" borderId="0" xfId="0" applyFont="1"/>
    <xf numFmtId="0" fontId="25" fillId="0" borderId="0" xfId="0" applyFont="1"/>
    <xf numFmtId="164" fontId="0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3" fillId="0" borderId="23" xfId="1" applyNumberFormat="1" applyFont="1" applyFill="1" applyBorder="1" applyAlignment="1">
      <alignment horizontal="centerContinuous"/>
    </xf>
    <xf numFmtId="164" fontId="3" fillId="0" borderId="18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4" fontId="5" fillId="0" borderId="18" xfId="1" applyNumberFormat="1" applyFont="1" applyFill="1" applyBorder="1" applyAlignment="1">
      <alignment horizontal="center"/>
    </xf>
    <xf numFmtId="164" fontId="9" fillId="0" borderId="18" xfId="1" applyNumberFormat="1" applyFont="1" applyFill="1" applyBorder="1" applyProtection="1"/>
    <xf numFmtId="164" fontId="10" fillId="0" borderId="18" xfId="1" applyNumberFormat="1" applyFont="1" applyFill="1" applyBorder="1" applyAlignment="1" applyProtection="1">
      <alignment horizontal="center"/>
    </xf>
    <xf numFmtId="164" fontId="10" fillId="0" borderId="18" xfId="1" applyNumberFormat="1" applyFont="1" applyFill="1" applyBorder="1" applyProtection="1"/>
    <xf numFmtId="164" fontId="11" fillId="0" borderId="18" xfId="1" applyNumberFormat="1" applyFont="1" applyFill="1" applyBorder="1" applyProtection="1"/>
    <xf numFmtId="164" fontId="11" fillId="0" borderId="18" xfId="1" applyNumberFormat="1" applyFont="1" applyFill="1" applyBorder="1" applyAlignment="1" applyProtection="1">
      <alignment horizontal="center"/>
    </xf>
    <xf numFmtId="164" fontId="15" fillId="0" borderId="18" xfId="1" applyNumberFormat="1" applyFont="1" applyFill="1" applyBorder="1"/>
    <xf numFmtId="164" fontId="11" fillId="0" borderId="18" xfId="1" applyNumberFormat="1" applyFont="1" applyFill="1" applyBorder="1"/>
    <xf numFmtId="164" fontId="11" fillId="0" borderId="18" xfId="1" applyNumberFormat="1" applyFont="1" applyFill="1" applyBorder="1" applyAlignment="1">
      <alignment horizontal="center"/>
    </xf>
    <xf numFmtId="164" fontId="5" fillId="0" borderId="18" xfId="1" applyNumberFormat="1" applyFont="1" applyFill="1" applyBorder="1"/>
    <xf numFmtId="164" fontId="9" fillId="0" borderId="18" xfId="1" applyNumberFormat="1" applyFont="1" applyFill="1" applyBorder="1"/>
    <xf numFmtId="164" fontId="10" fillId="0" borderId="18" xfId="1" applyNumberFormat="1" applyFont="1" applyFill="1" applyBorder="1" applyAlignment="1">
      <alignment horizontal="center"/>
    </xf>
    <xf numFmtId="164" fontId="16" fillId="0" borderId="18" xfId="1" applyNumberFormat="1" applyFont="1" applyFill="1" applyBorder="1"/>
    <xf numFmtId="164" fontId="17" fillId="0" borderId="18" xfId="1" applyNumberFormat="1" applyFont="1" applyFill="1" applyBorder="1"/>
    <xf numFmtId="164" fontId="18" fillId="0" borderId="18" xfId="1" applyNumberFormat="1" applyFont="1" applyFill="1" applyBorder="1"/>
    <xf numFmtId="164" fontId="19" fillId="0" borderId="18" xfId="1" applyNumberFormat="1" applyFont="1" applyFill="1" applyBorder="1" applyAlignment="1">
      <alignment horizontal="center"/>
    </xf>
    <xf numFmtId="164" fontId="5" fillId="0" borderId="24" xfId="1" applyNumberFormat="1" applyFont="1" applyFill="1" applyBorder="1"/>
    <xf numFmtId="164" fontId="5" fillId="0" borderId="24" xfId="1" applyNumberFormat="1" applyFont="1" applyFill="1" applyBorder="1" applyAlignment="1">
      <alignment horizontal="center"/>
    </xf>
    <xf numFmtId="164" fontId="6" fillId="0" borderId="0" xfId="1" applyNumberFormat="1" applyFont="1" applyFill="1"/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Continuous"/>
    </xf>
    <xf numFmtId="164" fontId="3" fillId="0" borderId="22" xfId="1" applyNumberFormat="1" applyFont="1" applyFill="1" applyBorder="1" applyAlignment="1">
      <alignment horizontal="centerContinuous"/>
    </xf>
    <xf numFmtId="164" fontId="3" fillId="0" borderId="15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3" fillId="0" borderId="23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164" fontId="9" fillId="0" borderId="18" xfId="1" applyNumberFormat="1" applyFont="1" applyFill="1" applyBorder="1" applyAlignment="1">
      <alignment horizontal="left"/>
    </xf>
    <xf numFmtId="164" fontId="10" fillId="0" borderId="18" xfId="1" applyNumberFormat="1" applyFont="1" applyFill="1" applyBorder="1" applyAlignment="1">
      <alignment horizontal="left"/>
    </xf>
    <xf numFmtId="164" fontId="19" fillId="0" borderId="18" xfId="1" applyNumberFormat="1" applyFont="1" applyFill="1" applyBorder="1" applyProtection="1"/>
    <xf numFmtId="164" fontId="19" fillId="0" borderId="18" xfId="1" applyNumberFormat="1" applyFont="1" applyFill="1" applyBorder="1" applyAlignment="1" applyProtection="1">
      <alignment horizontal="center"/>
    </xf>
    <xf numFmtId="164" fontId="15" fillId="0" borderId="24" xfId="1" applyNumberFormat="1" applyFont="1" applyFill="1" applyBorder="1"/>
    <xf numFmtId="164" fontId="2" fillId="0" borderId="0" xfId="1" applyNumberFormat="1" applyFont="1" applyFill="1" applyBorder="1" applyAlignment="1" applyProtection="1"/>
    <xf numFmtId="164" fontId="21" fillId="0" borderId="2" xfId="1" applyNumberFormat="1" applyFont="1" applyBorder="1"/>
    <xf numFmtId="164" fontId="21" fillId="0" borderId="10" xfId="1" applyNumberFormat="1" applyFont="1" applyBorder="1" applyAlignment="1">
      <alignment horizontal="center"/>
    </xf>
    <xf numFmtId="164" fontId="21" fillId="0" borderId="6" xfId="1" applyNumberFormat="1" applyFont="1" applyBorder="1"/>
    <xf numFmtId="164" fontId="21" fillId="0" borderId="10" xfId="1" applyNumberFormat="1" applyFont="1" applyBorder="1"/>
    <xf numFmtId="164" fontId="24" fillId="0" borderId="10" xfId="1" applyNumberFormat="1" applyFont="1" applyBorder="1"/>
    <xf numFmtId="164" fontId="25" fillId="0" borderId="10" xfId="1" applyNumberFormat="1" applyFont="1" applyBorder="1" applyProtection="1">
      <protection locked="0"/>
    </xf>
    <xf numFmtId="164" fontId="26" fillId="0" borderId="10" xfId="1" applyNumberFormat="1" applyFont="1" applyBorder="1"/>
    <xf numFmtId="164" fontId="25" fillId="0" borderId="10" xfId="1" applyNumberFormat="1" applyFont="1" applyBorder="1"/>
    <xf numFmtId="164" fontId="21" fillId="0" borderId="10" xfId="1" applyNumberFormat="1" applyFont="1" applyBorder="1" applyProtection="1">
      <protection locked="0"/>
    </xf>
    <xf numFmtId="164" fontId="26" fillId="0" borderId="10" xfId="1" applyNumberFormat="1" applyFont="1" applyBorder="1" applyProtection="1">
      <protection locked="0"/>
    </xf>
    <xf numFmtId="164" fontId="25" fillId="0" borderId="10" xfId="1" applyNumberFormat="1" applyFont="1" applyBorder="1" applyProtection="1"/>
    <xf numFmtId="164" fontId="21" fillId="0" borderId="10" xfId="1" applyNumberFormat="1" applyFont="1" applyBorder="1" applyProtection="1"/>
    <xf numFmtId="164" fontId="26" fillId="0" borderId="10" xfId="1" applyNumberFormat="1" applyFont="1" applyBorder="1" applyProtection="1"/>
    <xf numFmtId="164" fontId="27" fillId="0" borderId="10" xfId="1" applyNumberFormat="1" applyFont="1" applyBorder="1" applyProtection="1">
      <protection locked="0"/>
    </xf>
    <xf numFmtId="164" fontId="27" fillId="0" borderId="10" xfId="1" applyNumberFormat="1" applyFont="1" applyBorder="1"/>
    <xf numFmtId="164" fontId="26" fillId="0" borderId="10" xfId="1" applyNumberFormat="1" applyFont="1" applyFill="1" applyBorder="1" applyProtection="1"/>
    <xf numFmtId="164" fontId="29" fillId="0" borderId="10" xfId="1" applyNumberFormat="1" applyFont="1" applyBorder="1"/>
    <xf numFmtId="164" fontId="26" fillId="0" borderId="2" xfId="1" applyNumberFormat="1" applyFont="1" applyBorder="1"/>
    <xf numFmtId="164" fontId="24" fillId="0" borderId="10" xfId="1" applyNumberFormat="1" applyFont="1" applyFill="1" applyBorder="1"/>
    <xf numFmtId="164" fontId="21" fillId="0" borderId="0" xfId="1" applyNumberFormat="1" applyFont="1"/>
    <xf numFmtId="164" fontId="25" fillId="0" borderId="0" xfId="1" applyNumberFormat="1" applyFont="1"/>
    <xf numFmtId="164" fontId="5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3" fillId="0" borderId="29" xfId="1" applyNumberFormat="1" applyFont="1" applyFill="1" applyBorder="1" applyAlignment="1">
      <alignment horizontal="center"/>
    </xf>
    <xf numFmtId="164" fontId="3" fillId="0" borderId="15" xfId="1" applyNumberFormat="1" applyFont="1" applyFill="1" applyBorder="1" applyAlignment="1">
      <alignment horizontal="centerContinuous"/>
    </xf>
    <xf numFmtId="164" fontId="3" fillId="0" borderId="31" xfId="1" applyNumberFormat="1" applyFont="1" applyFill="1" applyBorder="1" applyAlignment="1">
      <alignment horizontal="center"/>
    </xf>
    <xf numFmtId="164" fontId="3" fillId="0" borderId="32" xfId="1" applyNumberFormat="1" applyFont="1" applyFill="1" applyBorder="1" applyAlignment="1">
      <alignment horizontal="centerContinuous"/>
    </xf>
    <xf numFmtId="164" fontId="3" fillId="0" borderId="21" xfId="1" applyNumberFormat="1" applyFont="1" applyFill="1" applyBorder="1" applyAlignment="1">
      <alignment horizontal="center"/>
    </xf>
    <xf numFmtId="164" fontId="3" fillId="0" borderId="17" xfId="1" applyNumberFormat="1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Continuous"/>
    </xf>
    <xf numFmtId="164" fontId="3" fillId="0" borderId="20" xfId="1" applyNumberFormat="1" applyFont="1" applyFill="1" applyBorder="1" applyAlignment="1">
      <alignment horizontal="centerContinuous"/>
    </xf>
    <xf numFmtId="164" fontId="3" fillId="0" borderId="3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Continuous"/>
    </xf>
    <xf numFmtId="164" fontId="3" fillId="0" borderId="35" xfId="1" applyNumberFormat="1" applyFont="1" applyFill="1" applyBorder="1" applyAlignment="1">
      <alignment horizontal="center"/>
    </xf>
    <xf numFmtId="164" fontId="12" fillId="0" borderId="15" xfId="1" applyNumberFormat="1" applyFont="1" applyFill="1" applyBorder="1" applyProtection="1"/>
    <xf numFmtId="164" fontId="12" fillId="0" borderId="17" xfId="1" applyNumberFormat="1" applyFont="1" applyFill="1" applyBorder="1" applyProtection="1"/>
    <xf numFmtId="164" fontId="12" fillId="0" borderId="18" xfId="1" applyNumberFormat="1" applyFont="1" applyFill="1" applyBorder="1" applyProtection="1"/>
    <xf numFmtId="164" fontId="12" fillId="0" borderId="21" xfId="1" applyNumberFormat="1" applyFont="1" applyFill="1" applyBorder="1" applyProtection="1"/>
    <xf numFmtId="164" fontId="13" fillId="0" borderId="15" xfId="1" applyNumberFormat="1" applyFont="1" applyFill="1" applyBorder="1" applyProtection="1"/>
    <xf numFmtId="164" fontId="2" fillId="0" borderId="17" xfId="1" applyNumberFormat="1" applyFont="1" applyBorder="1"/>
    <xf numFmtId="164" fontId="2" fillId="0" borderId="15" xfId="1" applyNumberFormat="1" applyFont="1" applyBorder="1"/>
    <xf numFmtId="164" fontId="2" fillId="0" borderId="18" xfId="1" applyNumberFormat="1" applyFont="1" applyBorder="1"/>
    <xf numFmtId="164" fontId="2" fillId="0" borderId="21" xfId="1" applyNumberFormat="1" applyFont="1" applyBorder="1"/>
    <xf numFmtId="164" fontId="14" fillId="0" borderId="15" xfId="1" applyNumberFormat="1" applyFont="1" applyFill="1" applyBorder="1" applyProtection="1"/>
    <xf numFmtId="164" fontId="14" fillId="0" borderId="17" xfId="1" applyNumberFormat="1" applyFont="1" applyFill="1" applyBorder="1" applyProtection="1"/>
    <xf numFmtId="164" fontId="14" fillId="0" borderId="18" xfId="1" applyNumberFormat="1" applyFont="1" applyFill="1" applyBorder="1" applyProtection="1"/>
    <xf numFmtId="164" fontId="14" fillId="0" borderId="21" xfId="1" applyNumberFormat="1" applyFont="1" applyFill="1" applyBorder="1" applyProtection="1"/>
    <xf numFmtId="164" fontId="6" fillId="0" borderId="15" xfId="1" applyNumberFormat="1" applyFont="1" applyFill="1" applyBorder="1" applyProtection="1"/>
    <xf numFmtId="164" fontId="6" fillId="0" borderId="17" xfId="1" applyNumberFormat="1" applyFont="1" applyFill="1" applyBorder="1" applyProtection="1"/>
    <xf numFmtId="164" fontId="6" fillId="0" borderId="18" xfId="1" applyNumberFormat="1" applyFont="1" applyBorder="1"/>
    <xf numFmtId="164" fontId="6" fillId="0" borderId="21" xfId="1" applyNumberFormat="1" applyFont="1" applyFill="1" applyBorder="1" applyProtection="1"/>
    <xf numFmtId="164" fontId="13" fillId="0" borderId="17" xfId="1" applyNumberFormat="1" applyFont="1" applyFill="1" applyBorder="1" applyProtection="1"/>
    <xf numFmtId="164" fontId="13" fillId="0" borderId="18" xfId="1" applyNumberFormat="1" applyFont="1" applyBorder="1"/>
    <xf numFmtId="164" fontId="13" fillId="0" borderId="21" xfId="1" applyNumberFormat="1" applyFont="1" applyFill="1" applyBorder="1" applyProtection="1"/>
    <xf numFmtId="164" fontId="6" fillId="0" borderId="18" xfId="1" applyNumberFormat="1" applyFont="1" applyFill="1" applyBorder="1" applyProtection="1"/>
    <xf numFmtId="164" fontId="14" fillId="0" borderId="18" xfId="1" applyNumberFormat="1" applyFont="1" applyBorder="1"/>
    <xf numFmtId="164" fontId="13" fillId="0" borderId="15" xfId="1" applyNumberFormat="1" applyFont="1" applyFill="1" applyBorder="1"/>
    <xf numFmtId="164" fontId="13" fillId="0" borderId="17" xfId="1" applyNumberFormat="1" applyFont="1" applyBorder="1"/>
    <xf numFmtId="164" fontId="13" fillId="0" borderId="15" xfId="1" applyNumberFormat="1" applyFont="1" applyBorder="1"/>
    <xf numFmtId="164" fontId="13" fillId="0" borderId="21" xfId="1" applyNumberFormat="1" applyFont="1" applyBorder="1"/>
    <xf numFmtId="164" fontId="8" fillId="0" borderId="20" xfId="1" applyNumberFormat="1" applyFont="1" applyFill="1" applyBorder="1"/>
    <xf numFmtId="164" fontId="8" fillId="0" borderId="34" xfId="1" applyNumberFormat="1" applyFont="1" applyFill="1" applyBorder="1"/>
    <xf numFmtId="164" fontId="8" fillId="0" borderId="24" xfId="1" applyNumberFormat="1" applyFont="1" applyFill="1" applyBorder="1"/>
    <xf numFmtId="164" fontId="8" fillId="0" borderId="35" xfId="1" applyNumberFormat="1" applyFont="1" applyFill="1" applyBorder="1"/>
    <xf numFmtId="164" fontId="13" fillId="0" borderId="0" xfId="1" applyNumberFormat="1" applyFont="1"/>
    <xf numFmtId="164" fontId="6" fillId="0" borderId="0" xfId="1" applyNumberFormat="1" applyFont="1" applyAlignment="1">
      <alignment horizontal="centerContinuous"/>
    </xf>
    <xf numFmtId="164" fontId="3" fillId="0" borderId="0" xfId="1" applyNumberFormat="1" applyFont="1" applyFill="1" applyBorder="1" applyAlignment="1">
      <alignment horizontal="centerContinuous"/>
    </xf>
    <xf numFmtId="164" fontId="3" fillId="0" borderId="0" xfId="1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centerContinuous"/>
    </xf>
    <xf numFmtId="164" fontId="3" fillId="0" borderId="13" xfId="1" applyNumberFormat="1" applyFont="1" applyFill="1" applyBorder="1" applyAlignment="1">
      <alignment horizontal="centerContinuous"/>
    </xf>
    <xf numFmtId="164" fontId="3" fillId="0" borderId="13" xfId="1" applyNumberFormat="1" applyFont="1" applyFill="1" applyBorder="1" applyAlignment="1">
      <alignment horizontal="center"/>
    </xf>
    <xf numFmtId="164" fontId="3" fillId="0" borderId="14" xfId="1" applyNumberFormat="1" applyFont="1" applyFill="1" applyBorder="1" applyAlignment="1">
      <alignment horizontal="centerContinuous"/>
    </xf>
    <xf numFmtId="164" fontId="3" fillId="0" borderId="26" xfId="1" applyNumberFormat="1" applyFont="1" applyFill="1" applyBorder="1" applyAlignment="1">
      <alignment horizontal="centerContinuous"/>
    </xf>
    <xf numFmtId="164" fontId="3" fillId="0" borderId="22" xfId="1" applyNumberFormat="1" applyFont="1" applyFill="1" applyBorder="1" applyAlignment="1">
      <alignment horizontal="center"/>
    </xf>
    <xf numFmtId="164" fontId="3" fillId="0" borderId="26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right"/>
    </xf>
    <xf numFmtId="164" fontId="6" fillId="0" borderId="17" xfId="1" applyNumberFormat="1" applyFont="1" applyFill="1" applyBorder="1" applyAlignment="1">
      <alignment horizontal="right"/>
    </xf>
    <xf numFmtId="164" fontId="6" fillId="0" borderId="18" xfId="1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right"/>
    </xf>
    <xf numFmtId="164" fontId="6" fillId="0" borderId="15" xfId="1" applyNumberFormat="1" applyFont="1" applyFill="1" applyBorder="1" applyAlignment="1">
      <alignment horizontal="center"/>
    </xf>
    <xf numFmtId="164" fontId="6" fillId="0" borderId="17" xfId="1" applyNumberFormat="1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164" fontId="6" fillId="0" borderId="21" xfId="1" applyNumberFormat="1" applyFont="1" applyBorder="1"/>
    <xf numFmtId="164" fontId="6" fillId="0" borderId="15" xfId="1" applyNumberFormat="1" applyFont="1" applyFill="1" applyBorder="1"/>
    <xf numFmtId="164" fontId="6" fillId="0" borderId="17" xfId="1" applyNumberFormat="1" applyFont="1" applyBorder="1"/>
    <xf numFmtId="164" fontId="6" fillId="0" borderId="15" xfId="1" applyNumberFormat="1" applyFont="1" applyBorder="1"/>
    <xf numFmtId="164" fontId="13" fillId="0" borderId="20" xfId="1" applyNumberFormat="1" applyFont="1" applyFill="1" applyBorder="1" applyProtection="1"/>
    <xf numFmtId="164" fontId="13" fillId="0" borderId="34" xfId="1" applyNumberFormat="1" applyFont="1" applyFill="1" applyBorder="1" applyProtection="1"/>
    <xf numFmtId="164" fontId="13" fillId="0" borderId="20" xfId="1" applyNumberFormat="1" applyFont="1" applyBorder="1"/>
    <xf numFmtId="164" fontId="13" fillId="0" borderId="24" xfId="1" applyNumberFormat="1" applyFont="1" applyBorder="1"/>
    <xf numFmtId="164" fontId="13" fillId="0" borderId="35" xfId="1" applyNumberFormat="1" applyFont="1" applyFill="1" applyBorder="1" applyProtection="1"/>
    <xf numFmtId="164" fontId="12" fillId="0" borderId="20" xfId="1" applyNumberFormat="1" applyFont="1" applyFill="1" applyBorder="1"/>
    <xf numFmtId="164" fontId="12" fillId="0" borderId="34" xfId="1" applyNumberFormat="1" applyFont="1" applyFill="1" applyBorder="1"/>
    <xf numFmtId="164" fontId="12" fillId="0" borderId="24" xfId="1" applyNumberFormat="1" applyFont="1" applyFill="1" applyBorder="1"/>
    <xf numFmtId="164" fontId="12" fillId="0" borderId="35" xfId="1" applyNumberFormat="1" applyFont="1" applyFill="1" applyBorder="1"/>
    <xf numFmtId="0" fontId="30" fillId="2" borderId="0" xfId="5" applyFont="1" applyFill="1"/>
    <xf numFmtId="0" fontId="30" fillId="2" borderId="0" xfId="5" applyFont="1" applyFill="1" applyAlignment="1"/>
    <xf numFmtId="0" fontId="0" fillId="2" borderId="0" xfId="5" applyFont="1" applyFill="1"/>
    <xf numFmtId="0" fontId="0" fillId="0" borderId="0" xfId="5" applyFont="1" applyFill="1"/>
    <xf numFmtId="3" fontId="21" fillId="2" borderId="0" xfId="5" applyNumberFormat="1" applyFont="1" applyFill="1"/>
    <xf numFmtId="3" fontId="0" fillId="2" borderId="0" xfId="5" applyNumberFormat="1" applyFont="1" applyFill="1"/>
    <xf numFmtId="3" fontId="6" fillId="2" borderId="0" xfId="5" applyNumberFormat="1" applyFont="1" applyFill="1"/>
    <xf numFmtId="0" fontId="25" fillId="2" borderId="0" xfId="5" applyFont="1" applyFill="1"/>
    <xf numFmtId="0" fontId="21" fillId="2" borderId="0" xfId="5" applyFont="1" applyFill="1"/>
    <xf numFmtId="0" fontId="6" fillId="2" borderId="0" xfId="5" applyFont="1" applyFill="1"/>
    <xf numFmtId="0" fontId="21" fillId="2" borderId="1" xfId="5" applyFont="1" applyFill="1" applyBorder="1" applyAlignment="1">
      <alignment horizontal="centerContinuous" vertical="center" wrapText="1"/>
    </xf>
    <xf numFmtId="0" fontId="21" fillId="2" borderId="37" xfId="5" applyFont="1" applyFill="1" applyBorder="1" applyAlignment="1">
      <alignment horizontal="center" vertical="center" wrapText="1"/>
    </xf>
    <xf numFmtId="0" fontId="21" fillId="2" borderId="37" xfId="5" applyFont="1" applyFill="1" applyBorder="1" applyAlignment="1">
      <alignment horizontal="centerContinuous" vertical="center" wrapText="1"/>
    </xf>
    <xf numFmtId="0" fontId="21" fillId="2" borderId="1" xfId="5" applyFont="1" applyFill="1" applyBorder="1"/>
    <xf numFmtId="3" fontId="21" fillId="2" borderId="2" xfId="5" applyNumberFormat="1" applyFont="1" applyFill="1" applyBorder="1"/>
    <xf numFmtId="0" fontId="33" fillId="3" borderId="4" xfId="5" applyFont="1" applyFill="1" applyBorder="1"/>
    <xf numFmtId="3" fontId="34" fillId="3" borderId="10" xfId="5" applyNumberFormat="1" applyFont="1" applyFill="1" applyBorder="1"/>
    <xf numFmtId="0" fontId="21" fillId="2" borderId="9" xfId="5" applyFont="1" applyFill="1" applyBorder="1"/>
    <xf numFmtId="0" fontId="21" fillId="2" borderId="6" xfId="5" applyFont="1" applyFill="1" applyBorder="1"/>
    <xf numFmtId="0" fontId="21" fillId="2" borderId="4" xfId="5" applyFont="1" applyFill="1" applyBorder="1"/>
    <xf numFmtId="4" fontId="21" fillId="2" borderId="10" xfId="5" applyNumberFormat="1" applyFont="1" applyFill="1" applyBorder="1"/>
    <xf numFmtId="0" fontId="21" fillId="2" borderId="10" xfId="5" applyFont="1" applyFill="1" applyBorder="1"/>
    <xf numFmtId="0" fontId="35" fillId="3" borderId="4" xfId="5" applyFont="1" applyFill="1" applyBorder="1"/>
    <xf numFmtId="3" fontId="33" fillId="3" borderId="10" xfId="5" applyNumberFormat="1" applyFont="1" applyFill="1" applyBorder="1"/>
    <xf numFmtId="0" fontId="36" fillId="3" borderId="4" xfId="5" applyFont="1" applyFill="1" applyBorder="1"/>
    <xf numFmtId="3" fontId="35" fillId="3" borderId="10" xfId="5" applyNumberFormat="1" applyFont="1" applyFill="1" applyBorder="1"/>
    <xf numFmtId="41" fontId="37" fillId="2" borderId="4" xfId="2" applyFont="1" applyFill="1" applyBorder="1"/>
    <xf numFmtId="3" fontId="37" fillId="2" borderId="10" xfId="5" applyNumberFormat="1" applyFont="1" applyFill="1" applyBorder="1"/>
    <xf numFmtId="0" fontId="38" fillId="2" borderId="4" xfId="5" applyFont="1" applyFill="1" applyBorder="1"/>
    <xf numFmtId="3" fontId="30" fillId="0" borderId="10" xfId="5" applyNumberFormat="1" applyFont="1" applyFill="1" applyBorder="1"/>
    <xf numFmtId="3" fontId="30" fillId="2" borderId="10" xfId="5" applyNumberFormat="1" applyFont="1" applyFill="1" applyBorder="1"/>
    <xf numFmtId="0" fontId="37" fillId="2" borderId="4" xfId="5" applyFont="1" applyFill="1" applyBorder="1"/>
    <xf numFmtId="3" fontId="21" fillId="2" borderId="10" xfId="5" applyNumberFormat="1" applyFont="1" applyFill="1" applyBorder="1"/>
    <xf numFmtId="0" fontId="21" fillId="0" borderId="4" xfId="5" applyFont="1" applyFill="1" applyBorder="1"/>
    <xf numFmtId="3" fontId="37" fillId="0" borderId="10" xfId="5" applyNumberFormat="1" applyFont="1" applyFill="1" applyBorder="1"/>
    <xf numFmtId="0" fontId="39" fillId="2" borderId="4" xfId="5" applyFont="1" applyFill="1" applyBorder="1"/>
    <xf numFmtId="3" fontId="40" fillId="0" borderId="10" xfId="5" applyNumberFormat="1" applyFont="1" applyFill="1" applyBorder="1"/>
    <xf numFmtId="3" fontId="40" fillId="2" borderId="10" xfId="5" applyNumberFormat="1" applyFont="1" applyFill="1" applyBorder="1"/>
    <xf numFmtId="3" fontId="39" fillId="2" borderId="10" xfId="5" applyNumberFormat="1" applyFont="1" applyFill="1" applyBorder="1"/>
    <xf numFmtId="43" fontId="37" fillId="2" borderId="4" xfId="1" applyFont="1" applyFill="1" applyBorder="1"/>
    <xf numFmtId="3" fontId="37" fillId="2" borderId="4" xfId="5" applyNumberFormat="1" applyFont="1" applyFill="1" applyBorder="1"/>
    <xf numFmtId="0" fontId="38" fillId="2" borderId="38" xfId="5" applyFont="1" applyFill="1" applyBorder="1"/>
    <xf numFmtId="3" fontId="30" fillId="2" borderId="39" xfId="5" applyNumberFormat="1" applyFont="1" applyFill="1" applyBorder="1"/>
    <xf numFmtId="0" fontId="38" fillId="2" borderId="40" xfId="5" applyFont="1" applyFill="1" applyBorder="1"/>
    <xf numFmtId="3" fontId="21" fillId="0" borderId="41" xfId="5" applyNumberFormat="1" applyFont="1" applyFill="1" applyBorder="1"/>
    <xf numFmtId="3" fontId="21" fillId="2" borderId="41" xfId="5" applyNumberFormat="1" applyFont="1" applyFill="1" applyBorder="1"/>
    <xf numFmtId="3" fontId="21" fillId="2" borderId="6" xfId="5" applyNumberFormat="1" applyFont="1" applyFill="1" applyBorder="1"/>
    <xf numFmtId="0" fontId="25" fillId="0" borderId="0" xfId="5" applyFont="1" applyFill="1"/>
    <xf numFmtId="3" fontId="25" fillId="0" borderId="0" xfId="5" applyNumberFormat="1" applyFont="1" applyFill="1"/>
    <xf numFmtId="165" fontId="25" fillId="0" borderId="0" xfId="5" applyNumberFormat="1" applyFont="1" applyFill="1"/>
    <xf numFmtId="43" fontId="21" fillId="0" borderId="0" xfId="1" applyFont="1" applyFill="1" applyAlignment="1">
      <alignment wrapText="1"/>
    </xf>
    <xf numFmtId="0" fontId="21" fillId="0" borderId="0" xfId="5" applyFont="1" applyFill="1" applyAlignment="1">
      <alignment wrapText="1"/>
    </xf>
    <xf numFmtId="0" fontId="21" fillId="0" borderId="0" xfId="5" applyFont="1"/>
    <xf numFmtId="0" fontId="21" fillId="2" borderId="0" xfId="5" applyFont="1" applyFill="1" applyAlignment="1">
      <alignment horizontal="right"/>
    </xf>
    <xf numFmtId="0" fontId="37" fillId="2" borderId="0" xfId="5" applyFont="1" applyFill="1"/>
    <xf numFmtId="14" fontId="30" fillId="2" borderId="0" xfId="5" applyNumberFormat="1" applyFont="1" applyFill="1" applyAlignment="1">
      <alignment horizontal="center"/>
    </xf>
    <xf numFmtId="0" fontId="21" fillId="2" borderId="0" xfId="5" applyFont="1" applyFill="1" applyAlignment="1">
      <alignment horizontal="centerContinuous"/>
    </xf>
    <xf numFmtId="0" fontId="4" fillId="2" borderId="0" xfId="5" applyFont="1" applyFill="1" applyAlignment="1">
      <alignment horizontal="right"/>
    </xf>
    <xf numFmtId="15" fontId="21" fillId="2" borderId="16" xfId="5" applyNumberFormat="1" applyFont="1" applyFill="1" applyBorder="1" applyAlignment="1">
      <alignment horizontal="center"/>
    </xf>
    <xf numFmtId="0" fontId="42" fillId="2" borderId="18" xfId="5" applyFont="1" applyFill="1" applyBorder="1"/>
    <xf numFmtId="0" fontId="37" fillId="2" borderId="18" xfId="5" applyFont="1" applyFill="1" applyBorder="1"/>
    <xf numFmtId="0" fontId="37" fillId="2" borderId="17" xfId="5" applyFont="1" applyFill="1" applyBorder="1" applyAlignment="1">
      <alignment horizontal="center"/>
    </xf>
    <xf numFmtId="3" fontId="4" fillId="2" borderId="4" xfId="5" applyNumberFormat="1" applyFont="1" applyFill="1" applyBorder="1"/>
    <xf numFmtId="3" fontId="4" fillId="2" borderId="10" xfId="5" applyNumberFormat="1" applyFont="1" applyFill="1" applyBorder="1"/>
    <xf numFmtId="3" fontId="4" fillId="2" borderId="31" xfId="5" applyNumberFormat="1" applyFont="1" applyFill="1" applyBorder="1"/>
    <xf numFmtId="0" fontId="43" fillId="2" borderId="18" xfId="5" applyFont="1" applyFill="1" applyBorder="1"/>
    <xf numFmtId="0" fontId="44" fillId="2" borderId="18" xfId="5" applyFont="1" applyFill="1" applyBorder="1"/>
    <xf numFmtId="0" fontId="38" fillId="2" borderId="17" xfId="5" applyFont="1" applyFill="1" applyBorder="1" applyAlignment="1">
      <alignment horizontal="center"/>
    </xf>
    <xf numFmtId="41" fontId="32" fillId="2" borderId="4" xfId="2" applyFont="1" applyFill="1" applyBorder="1"/>
    <xf numFmtId="41" fontId="32" fillId="2" borderId="10" xfId="2" applyFont="1" applyFill="1" applyBorder="1"/>
    <xf numFmtId="0" fontId="45" fillId="2" borderId="18" xfId="5" applyFont="1" applyFill="1" applyBorder="1"/>
    <xf numFmtId="0" fontId="22" fillId="2" borderId="17" xfId="5" applyFont="1" applyFill="1" applyBorder="1" applyAlignment="1">
      <alignment horizontal="center"/>
    </xf>
    <xf numFmtId="3" fontId="24" fillId="2" borderId="4" xfId="5" applyNumberFormat="1" applyFont="1" applyFill="1" applyBorder="1"/>
    <xf numFmtId="3" fontId="24" fillId="2" borderId="10" xfId="5" applyNumberFormat="1" applyFont="1" applyFill="1" applyBorder="1"/>
    <xf numFmtId="3" fontId="24" fillId="2" borderId="17" xfId="5" applyNumberFormat="1" applyFont="1" applyFill="1" applyBorder="1"/>
    <xf numFmtId="0" fontId="46" fillId="2" borderId="18" xfId="5" applyFont="1" applyFill="1" applyBorder="1"/>
    <xf numFmtId="0" fontId="30" fillId="2" borderId="17" xfId="5" applyFont="1" applyFill="1" applyBorder="1" applyAlignment="1">
      <alignment horizontal="center"/>
    </xf>
    <xf numFmtId="41" fontId="47" fillId="2" borderId="4" xfId="2" applyFont="1" applyFill="1" applyBorder="1"/>
    <xf numFmtId="41" fontId="47" fillId="2" borderId="10" xfId="2" applyFont="1" applyFill="1" applyBorder="1"/>
    <xf numFmtId="0" fontId="47" fillId="2" borderId="18" xfId="5" applyFont="1" applyFill="1" applyBorder="1"/>
    <xf numFmtId="0" fontId="25" fillId="2" borderId="17" xfId="5" applyFont="1" applyFill="1" applyBorder="1" applyAlignment="1">
      <alignment horizontal="center"/>
    </xf>
    <xf numFmtId="3" fontId="47" fillId="2" borderId="4" xfId="5" applyNumberFormat="1" applyFont="1" applyFill="1" applyBorder="1"/>
    <xf numFmtId="3" fontId="47" fillId="2" borderId="10" xfId="5" applyNumberFormat="1" applyFont="1" applyFill="1" applyBorder="1"/>
    <xf numFmtId="3" fontId="47" fillId="2" borderId="17" xfId="5" applyNumberFormat="1" applyFont="1" applyFill="1" applyBorder="1"/>
    <xf numFmtId="0" fontId="21" fillId="2" borderId="18" xfId="5" applyFont="1" applyFill="1" applyBorder="1"/>
    <xf numFmtId="0" fontId="21" fillId="2" borderId="18" xfId="5" applyFont="1" applyFill="1" applyBorder="1" applyAlignment="1">
      <alignment horizontal="center"/>
    </xf>
    <xf numFmtId="0" fontId="21" fillId="2" borderId="17" xfId="5" applyFont="1" applyFill="1" applyBorder="1" applyAlignment="1">
      <alignment horizontal="center"/>
    </xf>
    <xf numFmtId="166" fontId="21" fillId="2" borderId="4" xfId="1" applyNumberFormat="1" applyFont="1" applyFill="1" applyBorder="1"/>
    <xf numFmtId="166" fontId="21" fillId="2" borderId="10" xfId="1" applyNumberFormat="1" applyFont="1" applyFill="1" applyBorder="1"/>
    <xf numFmtId="10" fontId="21" fillId="2" borderId="18" xfId="3" applyNumberFormat="1" applyFont="1" applyFill="1" applyBorder="1" applyAlignment="1">
      <alignment horizontal="center"/>
    </xf>
    <xf numFmtId="166" fontId="6" fillId="2" borderId="4" xfId="1" applyNumberFormat="1" applyFont="1" applyFill="1" applyBorder="1"/>
    <xf numFmtId="166" fontId="6" fillId="2" borderId="10" xfId="1" applyNumberFormat="1" applyFont="1" applyFill="1" applyBorder="1"/>
    <xf numFmtId="3" fontId="21" fillId="2" borderId="4" xfId="5" applyNumberFormat="1" applyFont="1" applyFill="1" applyBorder="1"/>
    <xf numFmtId="3" fontId="21" fillId="2" borderId="17" xfId="5" applyNumberFormat="1" applyFont="1" applyFill="1" applyBorder="1"/>
    <xf numFmtId="167" fontId="21" fillId="2" borderId="18" xfId="5" applyNumberFormat="1" applyFont="1" applyFill="1" applyBorder="1"/>
    <xf numFmtId="166" fontId="21" fillId="2" borderId="8" xfId="1" applyNumberFormat="1" applyFont="1" applyFill="1" applyBorder="1"/>
    <xf numFmtId="41" fontId="47" fillId="2" borderId="8" xfId="2" applyFont="1" applyFill="1" applyBorder="1"/>
    <xf numFmtId="0" fontId="40" fillId="2" borderId="18" xfId="5" applyFont="1" applyFill="1" applyBorder="1" applyAlignment="1">
      <alignment horizontal="center"/>
    </xf>
    <xf numFmtId="3" fontId="21" fillId="2" borderId="4" xfId="5" quotePrefix="1" applyNumberFormat="1" applyFont="1" applyFill="1" applyBorder="1"/>
    <xf numFmtId="3" fontId="21" fillId="2" borderId="8" xfId="5" applyNumberFormat="1" applyFont="1" applyFill="1" applyBorder="1"/>
    <xf numFmtId="0" fontId="37" fillId="2" borderId="18" xfId="5" applyFont="1" applyFill="1" applyBorder="1" applyAlignment="1">
      <alignment horizontal="center"/>
    </xf>
    <xf numFmtId="3" fontId="25" fillId="2" borderId="4" xfId="5" quotePrefix="1" applyNumberFormat="1" applyFont="1" applyFill="1" applyBorder="1"/>
    <xf numFmtId="3" fontId="25" fillId="2" borderId="10" xfId="5" applyNumberFormat="1" applyFont="1" applyFill="1" applyBorder="1"/>
    <xf numFmtId="3" fontId="25" fillId="2" borderId="17" xfId="5" applyNumberFormat="1" applyFont="1" applyFill="1" applyBorder="1"/>
    <xf numFmtId="0" fontId="21" fillId="2" borderId="0" xfId="5" applyFont="1" applyFill="1" applyBorder="1"/>
    <xf numFmtId="15" fontId="21" fillId="2" borderId="45" xfId="5" applyNumberFormat="1" applyFont="1" applyFill="1" applyBorder="1" applyAlignment="1">
      <alignment horizontal="center"/>
    </xf>
    <xf numFmtId="0" fontId="37" fillId="2" borderId="19" xfId="5" applyFont="1" applyFill="1" applyBorder="1"/>
    <xf numFmtId="9" fontId="37" fillId="2" borderId="46" xfId="3" applyFont="1" applyFill="1" applyBorder="1" applyAlignment="1">
      <alignment horizontal="center"/>
    </xf>
    <xf numFmtId="0" fontId="37" fillId="2" borderId="47" xfId="5" applyFont="1" applyFill="1" applyBorder="1" applyAlignment="1">
      <alignment horizontal="center"/>
    </xf>
    <xf numFmtId="3" fontId="24" fillId="2" borderId="39" xfId="5" applyNumberFormat="1" applyFont="1" applyFill="1" applyBorder="1"/>
    <xf numFmtId="3" fontId="33" fillId="3" borderId="48" xfId="5" applyNumberFormat="1" applyFont="1" applyFill="1" applyBorder="1" applyAlignment="1">
      <alignment vertical="center"/>
    </xf>
    <xf numFmtId="3" fontId="33" fillId="3" borderId="49" xfId="5" applyNumberFormat="1" applyFont="1" applyFill="1" applyBorder="1" applyAlignment="1">
      <alignment vertical="center"/>
    </xf>
    <xf numFmtId="3" fontId="33" fillId="3" borderId="50" xfId="5" applyNumberFormat="1" applyFont="1" applyFill="1" applyBorder="1" applyAlignment="1">
      <alignment vertical="center"/>
    </xf>
    <xf numFmtId="3" fontId="33" fillId="3" borderId="51" xfId="5" applyNumberFormat="1" applyFont="1" applyFill="1" applyBorder="1" applyAlignment="1">
      <alignment vertical="center"/>
    </xf>
    <xf numFmtId="15" fontId="21" fillId="2" borderId="0" xfId="5" applyNumberFormat="1" applyFont="1" applyFill="1" applyAlignment="1">
      <alignment horizontal="center"/>
    </xf>
    <xf numFmtId="41" fontId="21" fillId="2" borderId="0" xfId="2" applyFont="1" applyFill="1"/>
    <xf numFmtId="15" fontId="21" fillId="2" borderId="0" xfId="5" applyNumberFormat="1" applyFont="1" applyFill="1" applyAlignment="1"/>
    <xf numFmtId="0" fontId="21" fillId="0" borderId="0" xfId="5" applyFont="1" applyFill="1"/>
    <xf numFmtId="0" fontId="30" fillId="0" borderId="0" xfId="5" applyFont="1" applyFill="1"/>
    <xf numFmtId="41" fontId="21" fillId="0" borderId="0" xfId="2" applyFont="1" applyFill="1"/>
    <xf numFmtId="0" fontId="30" fillId="0" borderId="0" xfId="5" applyFont="1" applyFill="1" applyAlignment="1"/>
    <xf numFmtId="0" fontId="4" fillId="0" borderId="0" xfId="5" applyFont="1" applyFill="1"/>
    <xf numFmtId="41" fontId="4" fillId="0" borderId="0" xfId="2" applyFont="1" applyFill="1" applyAlignment="1">
      <alignment horizontal="centerContinuous"/>
    </xf>
    <xf numFmtId="41" fontId="4" fillId="0" borderId="0" xfId="2" applyFont="1" applyFill="1"/>
    <xf numFmtId="41" fontId="30" fillId="2" borderId="0" xfId="2" applyFont="1" applyFill="1" applyAlignment="1">
      <alignment horizontal="center"/>
    </xf>
    <xf numFmtId="41" fontId="21" fillId="0" borderId="0" xfId="2" applyFont="1" applyFill="1" applyAlignment="1">
      <alignment horizontal="right"/>
    </xf>
    <xf numFmtId="0" fontId="28" fillId="0" borderId="4" xfId="5" applyFont="1" applyFill="1" applyBorder="1" applyAlignment="1">
      <alignment horizontal="center"/>
    </xf>
    <xf numFmtId="168" fontId="48" fillId="0" borderId="18" xfId="5" applyNumberFormat="1" applyFont="1" applyFill="1" applyBorder="1"/>
    <xf numFmtId="0" fontId="49" fillId="0" borderId="18" xfId="5" applyFont="1" applyFill="1" applyBorder="1" applyAlignment="1">
      <alignment horizontal="center"/>
    </xf>
    <xf numFmtId="0" fontId="28" fillId="0" borderId="8" xfId="5" applyFont="1" applyFill="1" applyBorder="1" applyAlignment="1">
      <alignment horizontal="center"/>
    </xf>
    <xf numFmtId="41" fontId="50" fillId="0" borderId="4" xfId="2" applyFont="1" applyFill="1" applyBorder="1"/>
    <xf numFmtId="41" fontId="4" fillId="0" borderId="41" xfId="2" applyFont="1" applyFill="1" applyBorder="1"/>
    <xf numFmtId="41" fontId="4" fillId="0" borderId="52" xfId="2" applyFont="1" applyFill="1" applyBorder="1"/>
    <xf numFmtId="0" fontId="51" fillId="2" borderId="4" xfId="5" applyFont="1" applyFill="1" applyBorder="1" applyAlignment="1">
      <alignment horizontal="center"/>
    </xf>
    <xf numFmtId="0" fontId="52" fillId="2" borderId="18" xfId="5" applyFont="1" applyFill="1" applyBorder="1" applyAlignment="1">
      <alignment horizontal="center"/>
    </xf>
    <xf numFmtId="0" fontId="51" fillId="2" borderId="8" xfId="5" applyFont="1" applyFill="1" applyBorder="1" applyAlignment="1">
      <alignment horizontal="center"/>
    </xf>
    <xf numFmtId="41" fontId="25" fillId="2" borderId="4" xfId="2" applyFont="1" applyFill="1" applyBorder="1"/>
    <xf numFmtId="41" fontId="25" fillId="2" borderId="10" xfId="2" applyFont="1" applyFill="1" applyBorder="1"/>
    <xf numFmtId="169" fontId="21" fillId="2" borderId="4" xfId="5" applyNumberFormat="1" applyFont="1" applyFill="1" applyBorder="1" applyAlignment="1">
      <alignment horizontal="center"/>
    </xf>
    <xf numFmtId="0" fontId="54" fillId="2" borderId="18" xfId="6" applyFont="1" applyFill="1" applyBorder="1" applyAlignment="1">
      <alignment horizontal="left" wrapText="1"/>
    </xf>
    <xf numFmtId="10" fontId="21" fillId="2" borderId="18" xfId="5" applyNumberFormat="1" applyFont="1" applyFill="1" applyBorder="1" applyAlignment="1">
      <alignment horizontal="center"/>
    </xf>
    <xf numFmtId="0" fontId="21" fillId="2" borderId="8" xfId="5" applyFont="1" applyFill="1" applyBorder="1" applyAlignment="1">
      <alignment horizontal="center"/>
    </xf>
    <xf numFmtId="168" fontId="48" fillId="2" borderId="18" xfId="5" applyNumberFormat="1" applyFont="1" applyFill="1" applyBorder="1"/>
    <xf numFmtId="0" fontId="49" fillId="2" borderId="18" xfId="5" applyFont="1" applyFill="1" applyBorder="1" applyAlignment="1">
      <alignment horizontal="center"/>
    </xf>
    <xf numFmtId="0" fontId="28" fillId="2" borderId="8" xfId="5" applyFont="1" applyFill="1" applyBorder="1" applyAlignment="1">
      <alignment horizontal="center"/>
    </xf>
    <xf numFmtId="41" fontId="50" fillId="2" borderId="4" xfId="2" applyFont="1" applyFill="1" applyBorder="1"/>
    <xf numFmtId="41" fontId="4" fillId="2" borderId="10" xfId="2" applyFont="1" applyFill="1" applyBorder="1"/>
    <xf numFmtId="43" fontId="47" fillId="2" borderId="18" xfId="1" applyFont="1" applyFill="1" applyBorder="1"/>
    <xf numFmtId="0" fontId="47" fillId="2" borderId="18" xfId="5" applyFont="1" applyFill="1" applyBorder="1" applyAlignment="1">
      <alignment horizontal="center"/>
    </xf>
    <xf numFmtId="0" fontId="25" fillId="2" borderId="8" xfId="5" applyFont="1" applyFill="1" applyBorder="1" applyAlignment="1">
      <alignment horizontal="center"/>
    </xf>
    <xf numFmtId="41" fontId="54" fillId="2" borderId="4" xfId="2" applyFont="1" applyFill="1" applyBorder="1" applyAlignment="1">
      <alignment horizontal="right" wrapText="1"/>
    </xf>
    <xf numFmtId="41" fontId="21" fillId="2" borderId="10" xfId="2" applyFont="1" applyFill="1" applyBorder="1"/>
    <xf numFmtId="0" fontId="21" fillId="2" borderId="4" xfId="5" applyFont="1" applyFill="1" applyBorder="1" applyAlignment="1">
      <alignment horizontal="center"/>
    </xf>
    <xf numFmtId="41" fontId="55" fillId="2" borderId="4" xfId="2" applyFont="1" applyFill="1" applyBorder="1" applyAlignment="1">
      <alignment horizontal="right" wrapText="1"/>
    </xf>
    <xf numFmtId="0" fontId="43" fillId="2" borderId="18" xfId="5" applyFont="1" applyFill="1" applyBorder="1" applyAlignment="1">
      <alignment horizontal="left" wrapText="1"/>
    </xf>
    <xf numFmtId="0" fontId="56" fillId="2" borderId="18" xfId="6" applyFont="1" applyFill="1" applyBorder="1" applyAlignment="1">
      <alignment horizontal="left" wrapText="1"/>
    </xf>
    <xf numFmtId="0" fontId="54" fillId="0" borderId="46" xfId="6" applyFont="1" applyFill="1" applyBorder="1" applyAlignment="1">
      <alignment horizontal="left" wrapText="1"/>
    </xf>
    <xf numFmtId="10" fontId="21" fillId="0" borderId="18" xfId="3" applyNumberFormat="1" applyFont="1" applyFill="1" applyBorder="1" applyAlignment="1">
      <alignment horizontal="center"/>
    </xf>
    <xf numFmtId="0" fontId="21" fillId="0" borderId="8" xfId="5" applyFont="1" applyFill="1" applyBorder="1" applyAlignment="1">
      <alignment horizontal="center"/>
    </xf>
    <xf numFmtId="41" fontId="55" fillId="0" borderId="4" xfId="2" applyFont="1" applyFill="1" applyBorder="1" applyAlignment="1">
      <alignment horizontal="right" wrapText="1"/>
    </xf>
    <xf numFmtId="41" fontId="25" fillId="0" borderId="39" xfId="2" applyFont="1" applyFill="1" applyBorder="1"/>
    <xf numFmtId="41" fontId="25" fillId="0" borderId="10" xfId="2" applyFont="1" applyFill="1" applyBorder="1"/>
    <xf numFmtId="0" fontId="21" fillId="0" borderId="40" xfId="5" applyFont="1" applyFill="1" applyBorder="1"/>
    <xf numFmtId="0" fontId="21" fillId="0" borderId="53" xfId="5" applyFont="1" applyFill="1" applyBorder="1"/>
    <xf numFmtId="0" fontId="21" fillId="0" borderId="54" xfId="5" applyFont="1" applyFill="1" applyBorder="1"/>
    <xf numFmtId="41" fontId="21" fillId="0" borderId="40" xfId="2" applyFont="1" applyFill="1" applyBorder="1"/>
    <xf numFmtId="41" fontId="21" fillId="0" borderId="41" xfId="2" applyFont="1" applyFill="1" applyBorder="1"/>
    <xf numFmtId="41" fontId="35" fillId="3" borderId="4" xfId="2" applyFont="1" applyFill="1" applyBorder="1"/>
    <xf numFmtId="41" fontId="35" fillId="3" borderId="10" xfId="2" applyFont="1" applyFill="1" applyBorder="1"/>
    <xf numFmtId="0" fontId="21" fillId="0" borderId="9" xfId="5" applyFont="1" applyFill="1" applyBorder="1"/>
    <xf numFmtId="0" fontId="21" fillId="0" borderId="5" xfId="5" applyFont="1" applyFill="1" applyBorder="1"/>
    <xf numFmtId="0" fontId="21" fillId="0" borderId="7" xfId="5" applyFont="1" applyFill="1" applyBorder="1"/>
    <xf numFmtId="41" fontId="21" fillId="0" borderId="9" xfId="2" applyFont="1" applyFill="1" applyBorder="1"/>
    <xf numFmtId="41" fontId="21" fillId="0" borderId="6" xfId="2" applyFont="1" applyFill="1" applyBorder="1"/>
    <xf numFmtId="43" fontId="21" fillId="0" borderId="0" xfId="1" applyFont="1" applyFill="1"/>
    <xf numFmtId="41" fontId="42" fillId="0" borderId="0" xfId="2" applyFont="1" applyFill="1" applyAlignment="1">
      <alignment horizontal="right"/>
    </xf>
    <xf numFmtId="0" fontId="0" fillId="0" borderId="0" xfId="5" applyFont="1" applyFill="1" applyAlignment="1"/>
    <xf numFmtId="0" fontId="57" fillId="2" borderId="0" xfId="5" applyFont="1" applyFill="1"/>
    <xf numFmtId="41" fontId="21" fillId="2" borderId="0" xfId="2" applyFont="1" applyFill="1" applyAlignment="1">
      <alignment horizontal="right"/>
    </xf>
    <xf numFmtId="0" fontId="21" fillId="2" borderId="56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49" fontId="21" fillId="2" borderId="18" xfId="5" applyNumberFormat="1" applyFont="1" applyFill="1" applyBorder="1" applyAlignment="1">
      <alignment horizontal="center"/>
    </xf>
    <xf numFmtId="1" fontId="21" fillId="2" borderId="17" xfId="5" applyNumberFormat="1" applyFont="1" applyFill="1" applyBorder="1" applyAlignment="1">
      <alignment horizontal="center"/>
    </xf>
    <xf numFmtId="0" fontId="4" fillId="2" borderId="10" xfId="5" applyFont="1" applyFill="1" applyBorder="1" applyAlignment="1">
      <alignment horizontal="centerContinuous"/>
    </xf>
    <xf numFmtId="3" fontId="4" fillId="2" borderId="8" xfId="5" applyNumberFormat="1" applyFont="1" applyFill="1" applyBorder="1" applyAlignment="1">
      <alignment horizontal="center"/>
    </xf>
    <xf numFmtId="41" fontId="4" fillId="2" borderId="10" xfId="2" applyFont="1" applyFill="1" applyBorder="1" applyAlignment="1">
      <alignment horizontal="center"/>
    </xf>
    <xf numFmtId="0" fontId="21" fillId="2" borderId="16" xfId="5" applyFont="1" applyFill="1" applyBorder="1" applyAlignment="1">
      <alignment horizontal="center"/>
    </xf>
    <xf numFmtId="3" fontId="4" fillId="2" borderId="0" xfId="5" applyNumberFormat="1" applyFont="1" applyFill="1" applyBorder="1" applyAlignment="1">
      <alignment horizontal="center"/>
    </xf>
    <xf numFmtId="15" fontId="21" fillId="2" borderId="16" xfId="5" applyNumberFormat="1" applyFont="1" applyFill="1" applyBorder="1" applyAlignment="1">
      <alignment horizontal="center" vertical="center" wrapText="1"/>
    </xf>
    <xf numFmtId="0" fontId="45" fillId="2" borderId="15" xfId="5" applyFont="1" applyFill="1" applyBorder="1" applyAlignment="1">
      <alignment vertical="center" wrapText="1"/>
    </xf>
    <xf numFmtId="49" fontId="39" fillId="2" borderId="18" xfId="5" applyNumberFormat="1" applyFont="1" applyFill="1" applyBorder="1" applyAlignment="1">
      <alignment horizontal="center" vertical="center" wrapText="1"/>
    </xf>
    <xf numFmtId="1" fontId="21" fillId="2" borderId="17" xfId="5" applyNumberFormat="1" applyFont="1" applyFill="1" applyBorder="1" applyAlignment="1" applyProtection="1">
      <alignment horizontal="center" vertical="center" wrapText="1"/>
    </xf>
    <xf numFmtId="41" fontId="47" fillId="2" borderId="10" xfId="2" applyFont="1" applyFill="1" applyBorder="1" applyAlignment="1" applyProtection="1">
      <alignment horizontal="center" vertical="center" wrapText="1"/>
    </xf>
    <xf numFmtId="41" fontId="47" fillId="2" borderId="8" xfId="2" applyFont="1" applyFill="1" applyBorder="1" applyAlignment="1" applyProtection="1">
      <alignment horizontal="center" vertical="center" wrapText="1"/>
    </xf>
    <xf numFmtId="41" fontId="24" fillId="2" borderId="10" xfId="2" applyFont="1" applyFill="1" applyBorder="1" applyAlignment="1" applyProtection="1">
      <alignment horizontal="center" vertical="center" wrapText="1"/>
    </xf>
    <xf numFmtId="41" fontId="24" fillId="2" borderId="8" xfId="2" applyFont="1" applyFill="1" applyBorder="1" applyAlignment="1" applyProtection="1">
      <alignment horizontal="center" vertical="center" wrapText="1"/>
    </xf>
    <xf numFmtId="169" fontId="21" fillId="2" borderId="16" xfId="5" applyNumberFormat="1" applyFont="1" applyFill="1" applyBorder="1" applyAlignment="1">
      <alignment horizontal="center"/>
    </xf>
    <xf numFmtId="0" fontId="58" fillId="2" borderId="0" xfId="5" applyFont="1" applyFill="1" applyBorder="1"/>
    <xf numFmtId="0" fontId="21" fillId="2" borderId="0" xfId="5" applyFont="1" applyFill="1" applyBorder="1" applyAlignment="1">
      <alignment horizontal="center"/>
    </xf>
    <xf numFmtId="166" fontId="21" fillId="2" borderId="0" xfId="1" applyNumberFormat="1" applyFont="1" applyFill="1" applyBorder="1"/>
    <xf numFmtId="0" fontId="39" fillId="2" borderId="15" xfId="5" applyFont="1" applyFill="1" applyBorder="1"/>
    <xf numFmtId="169" fontId="21" fillId="2" borderId="16" xfId="5" applyNumberFormat="1" applyFont="1" applyFill="1" applyBorder="1" applyAlignment="1">
      <alignment horizontal="center" vertical="center" wrapText="1"/>
    </xf>
    <xf numFmtId="0" fontId="45" fillId="2" borderId="18" xfId="5" applyFont="1" applyFill="1" applyBorder="1" applyAlignment="1">
      <alignment vertical="center" wrapText="1"/>
    </xf>
    <xf numFmtId="0" fontId="58" fillId="2" borderId="18" xfId="5" applyFont="1" applyFill="1" applyBorder="1"/>
    <xf numFmtId="0" fontId="39" fillId="2" borderId="18" xfId="5" applyFont="1" applyFill="1" applyBorder="1"/>
    <xf numFmtId="41" fontId="47" fillId="2" borderId="15" xfId="2" applyFont="1" applyFill="1" applyBorder="1" applyAlignment="1" applyProtection="1">
      <alignment horizontal="center" vertical="center" wrapText="1"/>
    </xf>
    <xf numFmtId="169" fontId="21" fillId="4" borderId="16" xfId="5" applyNumberFormat="1" applyFont="1" applyFill="1" applyBorder="1" applyAlignment="1">
      <alignment horizontal="center" vertical="center" wrapText="1"/>
    </xf>
    <xf numFmtId="0" fontId="58" fillId="4" borderId="18" xfId="5" applyFont="1" applyFill="1" applyBorder="1"/>
    <xf numFmtId="10" fontId="21" fillId="4" borderId="18" xfId="3" applyNumberFormat="1" applyFont="1" applyFill="1" applyBorder="1" applyAlignment="1">
      <alignment horizontal="center"/>
    </xf>
    <xf numFmtId="0" fontId="21" fillId="4" borderId="17" xfId="5" applyFont="1" applyFill="1" applyBorder="1" applyAlignment="1">
      <alignment horizontal="center"/>
    </xf>
    <xf numFmtId="166" fontId="21" fillId="4" borderId="10" xfId="1" applyNumberFormat="1" applyFont="1" applyFill="1" applyBorder="1"/>
    <xf numFmtId="166" fontId="21" fillId="4" borderId="0" xfId="1" applyNumberFormat="1" applyFont="1" applyFill="1" applyBorder="1"/>
    <xf numFmtId="166" fontId="6" fillId="2" borderId="8" xfId="1" applyNumberFormat="1" applyFont="1" applyFill="1" applyBorder="1"/>
    <xf numFmtId="3" fontId="54" fillId="2" borderId="10" xfId="2" applyNumberFormat="1" applyFont="1" applyFill="1" applyBorder="1" applyAlignment="1">
      <alignment horizontal="right" wrapText="1"/>
    </xf>
    <xf numFmtId="41" fontId="59" fillId="0" borderId="10" xfId="2" applyFont="1" applyFill="1" applyBorder="1" applyAlignment="1" applyProtection="1">
      <alignment horizontal="center" vertical="center" wrapText="1"/>
    </xf>
    <xf numFmtId="0" fontId="21" fillId="2" borderId="57" xfId="5" applyFont="1" applyFill="1" applyBorder="1" applyAlignment="1">
      <alignment horizontal="center"/>
    </xf>
    <xf numFmtId="0" fontId="21" fillId="2" borderId="58" xfId="5" applyFont="1" applyFill="1" applyBorder="1"/>
    <xf numFmtId="49" fontId="21" fillId="2" borderId="58" xfId="5" applyNumberFormat="1" applyFont="1" applyFill="1" applyBorder="1" applyAlignment="1">
      <alignment horizontal="center"/>
    </xf>
    <xf numFmtId="1" fontId="21" fillId="2" borderId="59" xfId="5" applyNumberFormat="1" applyFont="1" applyFill="1" applyBorder="1" applyAlignment="1">
      <alignment horizontal="center"/>
    </xf>
    <xf numFmtId="3" fontId="25" fillId="2" borderId="6" xfId="5" applyNumberFormat="1" applyFont="1" applyFill="1" applyBorder="1"/>
    <xf numFmtId="3" fontId="25" fillId="2" borderId="7" xfId="5" applyNumberFormat="1" applyFont="1" applyFill="1" applyBorder="1"/>
    <xf numFmtId="41" fontId="25" fillId="2" borderId="6" xfId="2" applyFont="1" applyFill="1" applyBorder="1"/>
    <xf numFmtId="0" fontId="41" fillId="3" borderId="9" xfId="5" applyFont="1" applyFill="1" applyBorder="1" applyAlignment="1">
      <alignment horizontal="center"/>
    </xf>
    <xf numFmtId="3" fontId="33" fillId="3" borderId="6" xfId="5" applyNumberFormat="1" applyFont="1" applyFill="1" applyBorder="1" applyAlignment="1">
      <alignment vertical="center" wrapText="1"/>
    </xf>
    <xf numFmtId="3" fontId="33" fillId="3" borderId="5" xfId="5" applyNumberFormat="1" applyFont="1" applyFill="1" applyBorder="1" applyAlignment="1">
      <alignment vertical="center" wrapText="1"/>
    </xf>
    <xf numFmtId="49" fontId="21" fillId="2" borderId="0" xfId="5" applyNumberFormat="1" applyFont="1" applyFill="1" applyAlignment="1">
      <alignment horizontal="center"/>
    </xf>
    <xf numFmtId="1" fontId="21" fillId="2" borderId="0" xfId="5" applyNumberFormat="1" applyFont="1" applyFill="1" applyAlignment="1">
      <alignment horizontal="center"/>
    </xf>
    <xf numFmtId="1" fontId="21" fillId="2" borderId="0" xfId="2" applyNumberFormat="1" applyFont="1" applyFill="1" applyAlignment="1">
      <alignment horizontal="center"/>
    </xf>
    <xf numFmtId="0" fontId="4" fillId="2" borderId="0" xfId="5" applyNumberFormat="1" applyFont="1" applyFill="1" applyBorder="1" applyAlignment="1" applyProtection="1"/>
    <xf numFmtId="0" fontId="21" fillId="2" borderId="0" xfId="5" applyNumberFormat="1" applyFont="1" applyFill="1" applyBorder="1" applyAlignment="1" applyProtection="1">
      <alignment horizontal="center"/>
    </xf>
    <xf numFmtId="0" fontId="4" fillId="2" borderId="0" xfId="5" applyFont="1" applyFill="1" applyAlignment="1">
      <alignment horizontal="left"/>
    </xf>
    <xf numFmtId="0" fontId="30" fillId="2" borderId="0" xfId="5" applyFont="1" applyFill="1" applyAlignment="1" applyProtection="1">
      <alignment horizontal="center"/>
      <protection locked="0"/>
    </xf>
    <xf numFmtId="0" fontId="21" fillId="5" borderId="0" xfId="5" applyFont="1" applyFill="1"/>
    <xf numFmtId="0" fontId="21" fillId="2" borderId="0" xfId="5" applyFont="1" applyFill="1" applyAlignment="1">
      <alignment horizontal="center"/>
    </xf>
    <xf numFmtId="0" fontId="41" fillId="3" borderId="2" xfId="5" applyFont="1" applyFill="1" applyBorder="1"/>
    <xf numFmtId="0" fontId="41" fillId="3" borderId="42" xfId="5" applyFont="1" applyFill="1" applyBorder="1"/>
    <xf numFmtId="0" fontId="41" fillId="3" borderId="43" xfId="5" applyFont="1" applyFill="1" applyBorder="1"/>
    <xf numFmtId="0" fontId="41" fillId="3" borderId="44" xfId="5" applyFont="1" applyFill="1" applyBorder="1"/>
    <xf numFmtId="0" fontId="61" fillId="3" borderId="10" xfId="5" applyFont="1" applyFill="1" applyBorder="1" applyAlignment="1">
      <alignment horizontal="center"/>
    </xf>
    <xf numFmtId="0" fontId="61" fillId="3" borderId="16" xfId="5" applyFont="1" applyFill="1" applyBorder="1" applyAlignment="1">
      <alignment horizontal="center"/>
    </xf>
    <xf numFmtId="0" fontId="61" fillId="3" borderId="18" xfId="5" applyFont="1" applyFill="1" applyBorder="1" applyAlignment="1">
      <alignment horizontal="center"/>
    </xf>
    <xf numFmtId="0" fontId="61" fillId="3" borderId="17" xfId="5" applyFont="1" applyFill="1" applyBorder="1" applyAlignment="1">
      <alignment horizontal="center"/>
    </xf>
    <xf numFmtId="0" fontId="62" fillId="3" borderId="6" xfId="5" applyFont="1" applyFill="1" applyBorder="1"/>
    <xf numFmtId="0" fontId="62" fillId="3" borderId="57" xfId="5" applyFont="1" applyFill="1" applyBorder="1"/>
    <xf numFmtId="0" fontId="62" fillId="3" borderId="58" xfId="5" applyFont="1" applyFill="1" applyBorder="1"/>
    <xf numFmtId="0" fontId="62" fillId="3" borderId="59" xfId="5" applyFont="1" applyFill="1" applyBorder="1" applyAlignment="1">
      <alignment horizontal="center"/>
    </xf>
    <xf numFmtId="0" fontId="21" fillId="2" borderId="2" xfId="5" applyFont="1" applyFill="1" applyBorder="1"/>
    <xf numFmtId="3" fontId="21" fillId="2" borderId="42" xfId="5" applyNumberFormat="1" applyFont="1" applyFill="1" applyBorder="1"/>
    <xf numFmtId="3" fontId="26" fillId="2" borderId="43" xfId="5" applyNumberFormat="1" applyFont="1" applyFill="1" applyBorder="1"/>
    <xf numFmtId="3" fontId="26" fillId="2" borderId="44" xfId="5" applyNumberFormat="1" applyFont="1" applyFill="1" applyBorder="1"/>
    <xf numFmtId="0" fontId="63" fillId="3" borderId="10" xfId="5" applyFont="1" applyFill="1" applyBorder="1"/>
    <xf numFmtId="3" fontId="33" fillId="3" borderId="4" xfId="5" applyNumberFormat="1" applyFont="1" applyFill="1" applyBorder="1"/>
    <xf numFmtId="3" fontId="33" fillId="3" borderId="8" xfId="5" applyNumberFormat="1" applyFont="1" applyFill="1" applyBorder="1"/>
    <xf numFmtId="0" fontId="28" fillId="2" borderId="10" xfId="5" applyFont="1" applyFill="1" applyBorder="1"/>
    <xf numFmtId="3" fontId="25" fillId="5" borderId="0" xfId="5" applyNumberFormat="1" applyFont="1" applyFill="1"/>
    <xf numFmtId="3" fontId="25" fillId="5" borderId="10" xfId="5" applyNumberFormat="1" applyFont="1" applyFill="1" applyBorder="1"/>
    <xf numFmtId="3" fontId="25" fillId="2" borderId="8" xfId="5" applyNumberFormat="1" applyFont="1" applyFill="1" applyBorder="1"/>
    <xf numFmtId="3" fontId="21" fillId="5" borderId="0" xfId="5" applyNumberFormat="1" applyFont="1" applyFill="1"/>
    <xf numFmtId="3" fontId="21" fillId="5" borderId="10" xfId="5" applyNumberFormat="1" applyFont="1" applyFill="1" applyBorder="1"/>
    <xf numFmtId="3" fontId="21" fillId="0" borderId="4" xfId="5" applyNumberFormat="1" applyFont="1" applyFill="1" applyBorder="1" applyProtection="1">
      <protection locked="0"/>
    </xf>
    <xf numFmtId="3" fontId="26" fillId="2" borderId="8" xfId="5" applyNumberFormat="1" applyFont="1" applyFill="1" applyBorder="1"/>
    <xf numFmtId="3" fontId="25" fillId="2" borderId="4" xfId="5" applyNumberFormat="1" applyFont="1" applyFill="1" applyBorder="1"/>
    <xf numFmtId="3" fontId="28" fillId="2" borderId="10" xfId="5" applyNumberFormat="1" applyFont="1" applyFill="1" applyBorder="1"/>
    <xf numFmtId="0" fontId="63" fillId="3" borderId="10" xfId="5" applyFont="1" applyFill="1" applyBorder="1" applyAlignment="1">
      <alignment vertical="center" wrapText="1"/>
    </xf>
    <xf numFmtId="3" fontId="33" fillId="3" borderId="10" xfId="5" applyNumberFormat="1" applyFont="1" applyFill="1" applyBorder="1" applyAlignment="1">
      <alignment vertical="center" wrapText="1"/>
    </xf>
    <xf numFmtId="3" fontId="64" fillId="3" borderId="10" xfId="5" applyNumberFormat="1" applyFont="1" applyFill="1" applyBorder="1" applyAlignment="1">
      <alignment vertical="center" wrapText="1"/>
    </xf>
    <xf numFmtId="3" fontId="33" fillId="3" borderId="8" xfId="5" applyNumberFormat="1" applyFont="1" applyFill="1" applyBorder="1" applyAlignment="1">
      <alignment vertical="center" wrapText="1"/>
    </xf>
    <xf numFmtId="0" fontId="22" fillId="2" borderId="10" xfId="5" applyFont="1" applyFill="1" applyBorder="1"/>
    <xf numFmtId="3" fontId="32" fillId="2" borderId="4" xfId="5" applyNumberFormat="1" applyFont="1" applyFill="1" applyBorder="1"/>
    <xf numFmtId="3" fontId="32" fillId="2" borderId="10" xfId="5" applyNumberFormat="1" applyFont="1" applyFill="1" applyBorder="1"/>
    <xf numFmtId="3" fontId="32" fillId="2" borderId="8" xfId="5" applyNumberFormat="1" applyFont="1" applyFill="1" applyBorder="1"/>
    <xf numFmtId="3" fontId="32" fillId="3" borderId="10" xfId="5" applyNumberFormat="1" applyFont="1" applyFill="1" applyBorder="1"/>
    <xf numFmtId="3" fontId="25" fillId="2" borderId="10" xfId="5" applyNumberFormat="1" applyFont="1" applyFill="1" applyBorder="1" applyProtection="1">
      <protection locked="0"/>
    </xf>
    <xf numFmtId="0" fontId="21" fillId="5" borderId="2" xfId="5" applyFont="1" applyFill="1" applyBorder="1"/>
    <xf numFmtId="3" fontId="26" fillId="5" borderId="1" xfId="5" applyNumberFormat="1" applyFont="1" applyFill="1" applyBorder="1"/>
    <xf numFmtId="3" fontId="26" fillId="5" borderId="2" xfId="5" applyNumberFormat="1" applyFont="1" applyFill="1" applyBorder="1"/>
    <xf numFmtId="3" fontId="26" fillId="5" borderId="3" xfId="5" applyNumberFormat="1" applyFont="1" applyFill="1" applyBorder="1"/>
    <xf numFmtId="0" fontId="33" fillId="3" borderId="10" xfId="5" applyFont="1" applyFill="1" applyBorder="1" applyAlignment="1">
      <alignment horizontal="center"/>
    </xf>
    <xf numFmtId="0" fontId="21" fillId="5" borderId="6" xfId="5" applyFont="1" applyFill="1" applyBorder="1"/>
    <xf numFmtId="3" fontId="21" fillId="5" borderId="9" xfId="5" applyNumberFormat="1" applyFont="1" applyFill="1" applyBorder="1"/>
    <xf numFmtId="3" fontId="21" fillId="5" borderId="6" xfId="5" applyNumberFormat="1" applyFont="1" applyFill="1" applyBorder="1"/>
    <xf numFmtId="3" fontId="21" fillId="5" borderId="7" xfId="5" applyNumberFormat="1" applyFont="1" applyFill="1" applyBorder="1"/>
    <xf numFmtId="0" fontId="25" fillId="2" borderId="0" xfId="5" applyFont="1" applyFill="1" applyAlignment="1">
      <alignment vertical="center" wrapText="1"/>
    </xf>
    <xf numFmtId="41" fontId="37" fillId="2" borderId="0" xfId="2" applyFont="1" applyFill="1" applyBorder="1"/>
    <xf numFmtId="0" fontId="26" fillId="2" borderId="1" xfId="5" applyFont="1" applyFill="1" applyBorder="1"/>
    <xf numFmtId="0" fontId="26" fillId="2" borderId="43" xfId="5" applyFont="1" applyFill="1" applyBorder="1"/>
    <xf numFmtId="0" fontId="26" fillId="2" borderId="3" xfId="5" applyFont="1" applyFill="1" applyBorder="1"/>
    <xf numFmtId="0" fontId="63" fillId="3" borderId="4" xfId="5" applyFont="1" applyFill="1" applyBorder="1"/>
    <xf numFmtId="3" fontId="33" fillId="3" borderId="4" xfId="4" applyNumberFormat="1" applyFont="1" applyFill="1" applyBorder="1"/>
    <xf numFmtId="3" fontId="33" fillId="3" borderId="18" xfId="4" applyNumberFormat="1" applyFont="1" applyFill="1" applyBorder="1"/>
    <xf numFmtId="0" fontId="28" fillId="2" borderId="4" xfId="5" applyFont="1" applyFill="1" applyBorder="1"/>
    <xf numFmtId="3" fontId="21" fillId="2" borderId="18" xfId="5" applyNumberFormat="1" applyFont="1" applyFill="1" applyBorder="1"/>
    <xf numFmtId="3" fontId="25" fillId="2" borderId="4" xfId="5" applyNumberFormat="1" applyFont="1" applyFill="1" applyBorder="1" applyProtection="1">
      <protection locked="0"/>
    </xf>
    <xf numFmtId="3" fontId="65" fillId="2" borderId="18" xfId="5" applyNumberFormat="1" applyFont="1" applyFill="1" applyBorder="1"/>
    <xf numFmtId="3" fontId="25" fillId="2" borderId="18" xfId="5" applyNumberFormat="1" applyFont="1" applyFill="1" applyBorder="1" applyProtection="1">
      <protection locked="0"/>
    </xf>
    <xf numFmtId="0" fontId="21" fillId="2" borderId="7" xfId="5" applyFont="1" applyFill="1" applyBorder="1"/>
    <xf numFmtId="0" fontId="6" fillId="2" borderId="0" xfId="5" applyFont="1" applyFill="1" applyBorder="1"/>
    <xf numFmtId="0" fontId="0" fillId="0" borderId="0" xfId="5" applyFont="1" applyBorder="1"/>
    <xf numFmtId="0" fontId="30" fillId="2" borderId="0" xfId="5" applyFont="1" applyFill="1" applyBorder="1"/>
    <xf numFmtId="0" fontId="32" fillId="2" borderId="0" xfId="5" applyFont="1" applyFill="1" applyBorder="1"/>
    <xf numFmtId="170" fontId="21" fillId="2" borderId="0" xfId="5" applyNumberFormat="1" applyFont="1" applyFill="1" applyBorder="1"/>
    <xf numFmtId="0" fontId="30" fillId="2" borderId="0" xfId="5" applyFont="1" applyFill="1" applyBorder="1" applyAlignment="1"/>
    <xf numFmtId="15" fontId="30" fillId="2" borderId="0" xfId="2" applyNumberFormat="1" applyFont="1" applyFill="1" applyAlignment="1">
      <alignment horizontal="center"/>
    </xf>
    <xf numFmtId="0" fontId="4" fillId="2" borderId="42" xfId="5" applyFont="1" applyFill="1" applyBorder="1" applyAlignment="1">
      <alignment horizontal="center"/>
    </xf>
    <xf numFmtId="0" fontId="4" fillId="2" borderId="3" xfId="5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/>
    </xf>
    <xf numFmtId="41" fontId="4" fillId="2" borderId="2" xfId="2" applyFont="1" applyFill="1" applyBorder="1" applyAlignment="1">
      <alignment horizontal="center"/>
    </xf>
    <xf numFmtId="41" fontId="4" fillId="2" borderId="3" xfId="2" applyFont="1" applyFill="1" applyBorder="1" applyAlignment="1">
      <alignment horizontal="center"/>
    </xf>
    <xf numFmtId="0" fontId="45" fillId="2" borderId="16" xfId="5" applyFont="1" applyFill="1" applyBorder="1"/>
    <xf numFmtId="0" fontId="45" fillId="2" borderId="8" xfId="5" applyFont="1" applyFill="1" applyBorder="1"/>
    <xf numFmtId="41" fontId="30" fillId="2" borderId="4" xfId="2" applyFont="1" applyFill="1" applyBorder="1" applyAlignment="1" applyProtection="1"/>
    <xf numFmtId="41" fontId="30" fillId="2" borderId="10" xfId="2" applyFont="1" applyFill="1" applyBorder="1" applyAlignment="1" applyProtection="1"/>
    <xf numFmtId="41" fontId="30" fillId="2" borderId="8" xfId="2" applyFont="1" applyFill="1" applyBorder="1" applyAlignment="1" applyProtection="1"/>
    <xf numFmtId="0" fontId="21" fillId="2" borderId="16" xfId="5" applyFont="1" applyFill="1" applyBorder="1" applyAlignment="1">
      <alignment horizontal="left"/>
    </xf>
    <xf numFmtId="0" fontId="21" fillId="2" borderId="8" xfId="5" applyFont="1" applyFill="1" applyBorder="1" applyAlignment="1">
      <alignment horizontal="left"/>
    </xf>
    <xf numFmtId="41" fontId="21" fillId="2" borderId="4" xfId="2" applyFont="1" applyFill="1" applyBorder="1" applyAlignment="1">
      <alignment horizontal="center"/>
    </xf>
    <xf numFmtId="41" fontId="21" fillId="2" borderId="10" xfId="2" applyFont="1" applyFill="1" applyBorder="1" applyAlignment="1">
      <alignment horizontal="center"/>
    </xf>
    <xf numFmtId="41" fontId="21" fillId="2" borderId="8" xfId="2" applyFont="1" applyFill="1" applyBorder="1" applyAlignment="1">
      <alignment horizontal="center"/>
    </xf>
    <xf numFmtId="0" fontId="21" fillId="2" borderId="4" xfId="5" applyFont="1" applyFill="1" applyBorder="1" applyAlignment="1">
      <alignment horizontal="left"/>
    </xf>
    <xf numFmtId="49" fontId="21" fillId="2" borderId="17" xfId="5" applyNumberFormat="1" applyFont="1" applyFill="1" applyBorder="1" applyAlignment="1">
      <alignment horizontal="center"/>
    </xf>
    <xf numFmtId="41" fontId="21" fillId="2" borderId="4" xfId="2" applyFont="1" applyFill="1" applyBorder="1" applyAlignment="1">
      <alignment horizontal="right"/>
    </xf>
    <xf numFmtId="41" fontId="21" fillId="2" borderId="10" xfId="2" applyFont="1" applyFill="1" applyBorder="1" applyAlignment="1">
      <alignment horizontal="right"/>
    </xf>
    <xf numFmtId="41" fontId="21" fillId="2" borderId="8" xfId="2" applyFont="1" applyFill="1" applyBorder="1" applyAlignment="1">
      <alignment horizontal="right"/>
    </xf>
    <xf numFmtId="0" fontId="45" fillId="2" borderId="16" xfId="5" applyFont="1" applyFill="1" applyBorder="1" applyAlignment="1">
      <alignment horizontal="left"/>
    </xf>
    <xf numFmtId="41" fontId="30" fillId="2" borderId="4" xfId="2" applyFont="1" applyFill="1" applyBorder="1" applyAlignment="1" applyProtection="1">
      <alignment horizontal="right"/>
    </xf>
    <xf numFmtId="41" fontId="30" fillId="2" borderId="10" xfId="2" applyFont="1" applyFill="1" applyBorder="1" applyAlignment="1" applyProtection="1">
      <alignment horizontal="right"/>
    </xf>
    <xf numFmtId="41" fontId="30" fillId="2" borderId="8" xfId="2" applyFont="1" applyFill="1" applyBorder="1" applyAlignment="1" applyProtection="1">
      <alignment horizontal="right"/>
    </xf>
    <xf numFmtId="0" fontId="21" fillId="2" borderId="57" xfId="5" applyFont="1" applyFill="1" applyBorder="1" applyAlignment="1">
      <alignment horizontal="left"/>
    </xf>
    <xf numFmtId="0" fontId="21" fillId="2" borderId="7" xfId="5" applyFont="1" applyFill="1" applyBorder="1" applyAlignment="1">
      <alignment horizontal="left"/>
    </xf>
    <xf numFmtId="41" fontId="21" fillId="2" borderId="9" xfId="2" applyFont="1" applyFill="1" applyBorder="1" applyAlignment="1">
      <alignment horizontal="right"/>
    </xf>
    <xf numFmtId="41" fontId="21" fillId="2" borderId="6" xfId="2" applyFont="1" applyFill="1" applyBorder="1" applyAlignment="1">
      <alignment horizontal="right"/>
    </xf>
    <xf numFmtId="41" fontId="21" fillId="2" borderId="7" xfId="2" applyFont="1" applyFill="1" applyBorder="1" applyAlignment="1">
      <alignment horizontal="right"/>
    </xf>
    <xf numFmtId="0" fontId="21" fillId="2" borderId="0" xfId="5" applyFont="1" applyFill="1" applyBorder="1" applyAlignment="1">
      <alignment horizontal="left"/>
    </xf>
    <xf numFmtId="41" fontId="21" fillId="2" borderId="0" xfId="2" applyFont="1" applyFill="1" applyBorder="1" applyAlignment="1">
      <alignment horizontal="right"/>
    </xf>
    <xf numFmtId="0" fontId="32" fillId="2" borderId="0" xfId="5" applyFont="1" applyFill="1"/>
    <xf numFmtId="0" fontId="45" fillId="2" borderId="0" xfId="5" applyFont="1" applyFill="1" applyBorder="1" applyAlignment="1">
      <alignment horizontal="left"/>
    </xf>
    <xf numFmtId="49" fontId="21" fillId="2" borderId="11" xfId="5" applyNumberFormat="1" applyFont="1" applyFill="1" applyBorder="1" applyAlignment="1">
      <alignment horizontal="center"/>
    </xf>
    <xf numFmtId="0" fontId="6" fillId="2" borderId="57" xfId="5" applyFont="1" applyFill="1" applyBorder="1" applyAlignment="1">
      <alignment horizontal="left"/>
    </xf>
    <xf numFmtId="0" fontId="6" fillId="2" borderId="5" xfId="5" applyFont="1" applyFill="1" applyBorder="1" applyAlignment="1">
      <alignment horizontal="left"/>
    </xf>
    <xf numFmtId="41" fontId="6" fillId="2" borderId="10" xfId="2" applyFont="1" applyFill="1" applyBorder="1" applyAlignment="1">
      <alignment horizontal="right"/>
    </xf>
    <xf numFmtId="41" fontId="33" fillId="3" borderId="37" xfId="2" applyFont="1" applyFill="1" applyBorder="1" applyAlignment="1">
      <alignment horizontal="right" vertical="center" wrapText="1"/>
    </xf>
    <xf numFmtId="0" fontId="6" fillId="2" borderId="0" xfId="5" applyFont="1" applyFill="1" applyAlignment="1">
      <alignment horizontal="left"/>
    </xf>
    <xf numFmtId="41" fontId="0" fillId="2" borderId="0" xfId="2" applyFont="1" applyFill="1" applyAlignment="1">
      <alignment horizontal="right"/>
    </xf>
    <xf numFmtId="49" fontId="0" fillId="0" borderId="0" xfId="0" applyNumberFormat="1"/>
    <xf numFmtId="164" fontId="0" fillId="0" borderId="0" xfId="0" applyNumberFormat="1"/>
    <xf numFmtId="41" fontId="0" fillId="0" borderId="0" xfId="0" applyNumberFormat="1"/>
    <xf numFmtId="43" fontId="0" fillId="0" borderId="0" xfId="0" applyNumberFormat="1"/>
    <xf numFmtId="43" fontId="0" fillId="0" borderId="0" xfId="1" applyFont="1"/>
    <xf numFmtId="0" fontId="5" fillId="0" borderId="2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23" xfId="1" applyNumberFormat="1" applyFont="1" applyFill="1" applyBorder="1" applyAlignment="1">
      <alignment horizontal="center"/>
    </xf>
    <xf numFmtId="164" fontId="3" fillId="0" borderId="36" xfId="1" applyNumberFormat="1" applyFont="1" applyFill="1" applyBorder="1" applyAlignment="1">
      <alignment horizontal="center"/>
    </xf>
    <xf numFmtId="0" fontId="33" fillId="3" borderId="64" xfId="5" applyFont="1" applyFill="1" applyBorder="1" applyAlignment="1">
      <alignment horizontal="center"/>
    </xf>
    <xf numFmtId="0" fontId="33" fillId="3" borderId="60" xfId="5" applyFont="1" applyFill="1" applyBorder="1" applyAlignment="1">
      <alignment horizontal="center"/>
    </xf>
    <xf numFmtId="41" fontId="31" fillId="2" borderId="0" xfId="2" applyFont="1" applyFill="1" applyBorder="1" applyAlignment="1">
      <alignment horizontal="center"/>
    </xf>
    <xf numFmtId="15" fontId="30" fillId="2" borderId="0" xfId="2" applyNumberFormat="1" applyFont="1" applyFill="1" applyAlignment="1">
      <alignment horizontal="center"/>
    </xf>
    <xf numFmtId="0" fontId="62" fillId="3" borderId="42" xfId="5" applyFont="1" applyFill="1" applyBorder="1" applyAlignment="1">
      <alignment horizontal="center" vertical="center"/>
    </xf>
    <xf numFmtId="0" fontId="62" fillId="3" borderId="16" xfId="5" applyFont="1" applyFill="1" applyBorder="1" applyAlignment="1">
      <alignment horizontal="center" vertical="center"/>
    </xf>
    <xf numFmtId="0" fontId="62" fillId="3" borderId="57" xfId="5" applyFont="1" applyFill="1" applyBorder="1" applyAlignment="1">
      <alignment horizontal="center" vertical="center"/>
    </xf>
    <xf numFmtId="0" fontId="62" fillId="3" borderId="62" xfId="5" applyFont="1" applyFill="1" applyBorder="1" applyAlignment="1">
      <alignment horizontal="center" vertical="center" wrapText="1"/>
    </xf>
    <xf numFmtId="0" fontId="62" fillId="3" borderId="11" xfId="5" applyFont="1" applyFill="1" applyBorder="1" applyAlignment="1">
      <alignment horizontal="center" vertical="center" wrapText="1"/>
    </xf>
    <xf numFmtId="0" fontId="62" fillId="3" borderId="63" xfId="5" applyFont="1" applyFill="1" applyBorder="1" applyAlignment="1">
      <alignment horizontal="center" vertical="center" wrapText="1"/>
    </xf>
    <xf numFmtId="3" fontId="62" fillId="3" borderId="2" xfId="5" applyNumberFormat="1" applyFont="1" applyFill="1" applyBorder="1" applyAlignment="1">
      <alignment horizontal="center" vertical="center" wrapText="1"/>
    </xf>
    <xf numFmtId="3" fontId="62" fillId="3" borderId="10" xfId="5" applyNumberFormat="1" applyFont="1" applyFill="1" applyBorder="1" applyAlignment="1">
      <alignment horizontal="center" vertical="center" wrapText="1"/>
    </xf>
    <xf numFmtId="3" fontId="62" fillId="3" borderId="6" xfId="5" applyNumberFormat="1" applyFont="1" applyFill="1" applyBorder="1" applyAlignment="1">
      <alignment horizontal="center" vertical="center" wrapText="1"/>
    </xf>
    <xf numFmtId="0" fontId="62" fillId="3" borderId="44" xfId="5" applyFont="1" applyFill="1" applyBorder="1" applyAlignment="1">
      <alignment horizontal="center" vertical="center" wrapText="1"/>
    </xf>
    <xf numFmtId="0" fontId="62" fillId="3" borderId="17" xfId="5" applyFont="1" applyFill="1" applyBorder="1" applyAlignment="1">
      <alignment horizontal="center" vertical="center" wrapText="1"/>
    </xf>
    <xf numFmtId="0" fontId="62" fillId="3" borderId="59" xfId="5" applyFont="1" applyFill="1" applyBorder="1" applyAlignment="1">
      <alignment horizontal="center" vertical="center" wrapText="1"/>
    </xf>
    <xf numFmtId="3" fontId="62" fillId="3" borderId="42" xfId="5" applyNumberFormat="1" applyFont="1" applyFill="1" applyBorder="1" applyAlignment="1">
      <alignment horizontal="center" vertical="center" wrapText="1"/>
    </xf>
    <xf numFmtId="3" fontId="62" fillId="3" borderId="16" xfId="5" applyNumberFormat="1" applyFont="1" applyFill="1" applyBorder="1" applyAlignment="1">
      <alignment horizontal="center" vertical="center" wrapText="1"/>
    </xf>
    <xf numFmtId="3" fontId="62" fillId="3" borderId="57" xfId="5" applyNumberFormat="1" applyFont="1" applyFill="1" applyBorder="1" applyAlignment="1">
      <alignment horizontal="center" vertical="center" wrapText="1"/>
    </xf>
    <xf numFmtId="3" fontId="62" fillId="3" borderId="44" xfId="5" applyNumberFormat="1" applyFont="1" applyFill="1" applyBorder="1" applyAlignment="1">
      <alignment horizontal="center" vertical="center" wrapText="1"/>
    </xf>
    <xf numFmtId="3" fontId="62" fillId="3" borderId="17" xfId="5" applyNumberFormat="1" applyFont="1" applyFill="1" applyBorder="1" applyAlignment="1">
      <alignment horizontal="center" vertical="center" wrapText="1"/>
    </xf>
    <xf numFmtId="3" fontId="62" fillId="3" borderId="59" xfId="5" applyNumberFormat="1" applyFont="1" applyFill="1" applyBorder="1" applyAlignment="1">
      <alignment horizontal="center" vertical="center" wrapText="1"/>
    </xf>
    <xf numFmtId="0" fontId="32" fillId="2" borderId="0" xfId="5" applyFont="1" applyFill="1" applyAlignment="1">
      <alignment horizontal="center"/>
    </xf>
    <xf numFmtId="0" fontId="35" fillId="3" borderId="4" xfId="5" applyFont="1" applyFill="1" applyBorder="1" applyAlignment="1">
      <alignment horizontal="center"/>
    </xf>
    <xf numFmtId="0" fontId="35" fillId="3" borderId="0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41" fontId="31" fillId="0" borderId="0" xfId="2" applyFont="1" applyFill="1" applyAlignment="1">
      <alignment horizontal="center"/>
    </xf>
    <xf numFmtId="0" fontId="41" fillId="3" borderId="42" xfId="5" applyFont="1" applyFill="1" applyBorder="1" applyAlignment="1">
      <alignment horizontal="center" vertical="center" wrapText="1"/>
    </xf>
    <xf numFmtId="0" fontId="41" fillId="3" borderId="16" xfId="5" applyFont="1" applyFill="1" applyBorder="1" applyAlignment="1">
      <alignment horizontal="center" vertical="center" wrapText="1"/>
    </xf>
    <xf numFmtId="0" fontId="41" fillId="3" borderId="45" xfId="5" applyFont="1" applyFill="1" applyBorder="1" applyAlignment="1">
      <alignment horizontal="center" vertical="center" wrapText="1"/>
    </xf>
    <xf numFmtId="0" fontId="41" fillId="3" borderId="43" xfId="5" applyFont="1" applyFill="1" applyBorder="1" applyAlignment="1">
      <alignment horizontal="center" vertical="center"/>
    </xf>
    <xf numFmtId="0" fontId="41" fillId="3" borderId="18" xfId="5" applyFont="1" applyFill="1" applyBorder="1" applyAlignment="1">
      <alignment horizontal="center" vertical="center"/>
    </xf>
    <xf numFmtId="0" fontId="41" fillId="3" borderId="46" xfId="5" applyFont="1" applyFill="1" applyBorder="1" applyAlignment="1">
      <alignment horizontal="center" vertical="center"/>
    </xf>
    <xf numFmtId="0" fontId="41" fillId="3" borderId="43" xfId="5" applyFont="1" applyFill="1" applyBorder="1" applyAlignment="1">
      <alignment horizontal="center" vertical="center" wrapText="1"/>
    </xf>
    <xf numFmtId="0" fontId="41" fillId="3" borderId="18" xfId="5" applyFont="1" applyFill="1" applyBorder="1" applyAlignment="1">
      <alignment horizontal="center" vertical="center" wrapText="1"/>
    </xf>
    <xf numFmtId="0" fontId="41" fillId="3" borderId="46" xfId="5" applyFont="1" applyFill="1" applyBorder="1" applyAlignment="1">
      <alignment horizontal="center" vertical="center" wrapText="1"/>
    </xf>
    <xf numFmtId="0" fontId="41" fillId="3" borderId="44" xfId="5" applyFont="1" applyFill="1" applyBorder="1" applyAlignment="1">
      <alignment horizontal="center" vertical="center"/>
    </xf>
    <xf numFmtId="0" fontId="41" fillId="3" borderId="17" xfId="5" applyFont="1" applyFill="1" applyBorder="1" applyAlignment="1">
      <alignment horizontal="center" vertical="center"/>
    </xf>
    <xf numFmtId="0" fontId="41" fillId="3" borderId="47" xfId="5" applyFont="1" applyFill="1" applyBorder="1" applyAlignment="1">
      <alignment horizontal="center" vertical="center"/>
    </xf>
    <xf numFmtId="3" fontId="41" fillId="3" borderId="2" xfId="5" applyNumberFormat="1" applyFont="1" applyFill="1" applyBorder="1" applyAlignment="1">
      <alignment horizontal="center" vertical="center" wrapText="1"/>
    </xf>
    <xf numFmtId="3" fontId="41" fillId="3" borderId="10" xfId="5" applyNumberFormat="1" applyFont="1" applyFill="1" applyBorder="1" applyAlignment="1">
      <alignment horizontal="center" vertical="center" wrapText="1"/>
    </xf>
    <xf numFmtId="3" fontId="41" fillId="3" borderId="39" xfId="5" applyNumberFormat="1" applyFont="1" applyFill="1" applyBorder="1" applyAlignment="1">
      <alignment horizontal="center" vertical="center" wrapText="1"/>
    </xf>
    <xf numFmtId="3" fontId="41" fillId="3" borderId="3" xfId="5" applyNumberFormat="1" applyFont="1" applyFill="1" applyBorder="1" applyAlignment="1">
      <alignment horizontal="center" vertical="center" wrapText="1"/>
    </xf>
    <xf numFmtId="3" fontId="41" fillId="3" borderId="8" xfId="5" applyNumberFormat="1" applyFont="1" applyFill="1" applyBorder="1" applyAlignment="1">
      <alignment horizontal="center" vertical="center" wrapText="1"/>
    </xf>
    <xf numFmtId="3" fontId="41" fillId="3" borderId="55" xfId="5" applyNumberFormat="1" applyFont="1" applyFill="1" applyBorder="1" applyAlignment="1">
      <alignment horizontal="center" vertical="center" wrapText="1"/>
    </xf>
    <xf numFmtId="0" fontId="60" fillId="3" borderId="60" xfId="5" applyFont="1" applyFill="1" applyBorder="1" applyAlignment="1">
      <alignment horizontal="center" vertical="center" wrapText="1"/>
    </xf>
    <xf numFmtId="0" fontId="60" fillId="3" borderId="61" xfId="5" applyFont="1" applyFill="1" applyBorder="1" applyAlignment="1">
      <alignment horizontal="center" vertical="center" wrapText="1"/>
    </xf>
    <xf numFmtId="0" fontId="31" fillId="2" borderId="0" xfId="5" applyFont="1" applyFill="1" applyAlignment="1">
      <alignment horizontal="center"/>
    </xf>
    <xf numFmtId="0" fontId="30" fillId="2" borderId="0" xfId="5" applyFont="1" applyFill="1" applyAlignment="1" applyProtection="1">
      <alignment horizontal="center"/>
      <protection locked="0"/>
    </xf>
    <xf numFmtId="0" fontId="25" fillId="2" borderId="0" xfId="5" applyFont="1" applyFill="1" applyAlignment="1">
      <alignment horizontal="justify" vertical="center" wrapText="1"/>
    </xf>
    <xf numFmtId="41" fontId="30" fillId="2" borderId="0" xfId="2" applyFont="1" applyFill="1" applyAlignment="1">
      <alignment horizontal="center"/>
    </xf>
    <xf numFmtId="0" fontId="41" fillId="3" borderId="1" xfId="5" applyFont="1" applyFill="1" applyBorder="1" applyAlignment="1">
      <alignment horizontal="center" vertical="center" wrapText="1"/>
    </xf>
    <xf numFmtId="0" fontId="41" fillId="3" borderId="4" xfId="5" applyFont="1" applyFill="1" applyBorder="1" applyAlignment="1">
      <alignment horizontal="center" vertical="center" wrapText="1"/>
    </xf>
    <xf numFmtId="0" fontId="41" fillId="3" borderId="38" xfId="5" applyFont="1" applyFill="1" applyBorder="1" applyAlignment="1">
      <alignment horizontal="center" vertical="center" wrapText="1"/>
    </xf>
    <xf numFmtId="3" fontId="41" fillId="3" borderId="42" xfId="5" applyNumberFormat="1" applyFont="1" applyFill="1" applyBorder="1" applyAlignment="1">
      <alignment horizontal="center" vertical="center" wrapText="1"/>
    </xf>
    <xf numFmtId="3" fontId="41" fillId="3" borderId="16" xfId="5" applyNumberFormat="1" applyFont="1" applyFill="1" applyBorder="1" applyAlignment="1">
      <alignment horizontal="center" vertical="center" wrapText="1"/>
    </xf>
    <xf numFmtId="3" fontId="41" fillId="3" borderId="45" xfId="5" applyNumberFormat="1" applyFont="1" applyFill="1" applyBorder="1" applyAlignment="1">
      <alignment horizontal="center" vertical="center" wrapText="1"/>
    </xf>
    <xf numFmtId="3" fontId="41" fillId="3" borderId="44" xfId="5" applyNumberFormat="1" applyFont="1" applyFill="1" applyBorder="1" applyAlignment="1">
      <alignment horizontal="center" vertical="center" wrapText="1"/>
    </xf>
    <xf numFmtId="3" fontId="41" fillId="3" borderId="17" xfId="5" applyNumberFormat="1" applyFont="1" applyFill="1" applyBorder="1" applyAlignment="1">
      <alignment horizontal="center" vertical="center" wrapText="1"/>
    </xf>
    <xf numFmtId="3" fontId="41" fillId="3" borderId="47" xfId="5" applyNumberFormat="1" applyFont="1" applyFill="1" applyBorder="1" applyAlignment="1">
      <alignment horizontal="center" vertical="center" wrapText="1"/>
    </xf>
    <xf numFmtId="14" fontId="30" fillId="2" borderId="0" xfId="5" applyNumberFormat="1" applyFont="1" applyFill="1" applyAlignment="1">
      <alignment horizontal="center"/>
    </xf>
    <xf numFmtId="3" fontId="41" fillId="3" borderId="1" xfId="5" applyNumberFormat="1" applyFont="1" applyFill="1" applyBorder="1" applyAlignment="1">
      <alignment horizontal="center" vertical="center" wrapText="1"/>
    </xf>
    <xf numFmtId="3" fontId="41" fillId="3" borderId="4" xfId="5" applyNumberFormat="1" applyFont="1" applyFill="1" applyBorder="1" applyAlignment="1">
      <alignment horizontal="center" vertical="center" wrapText="1"/>
    </xf>
    <xf numFmtId="3" fontId="41" fillId="3" borderId="38" xfId="5" applyNumberFormat="1" applyFont="1" applyFill="1" applyBorder="1" applyAlignment="1">
      <alignment horizontal="center" vertical="center" wrapText="1"/>
    </xf>
    <xf numFmtId="0" fontId="21" fillId="0" borderId="0" xfId="5" applyFont="1" applyFill="1" applyAlignment="1">
      <alignment wrapText="1"/>
    </xf>
    <xf numFmtId="0" fontId="68" fillId="0" borderId="0" xfId="0" applyFont="1" applyAlignment="1">
      <alignment horizontal="center" vertical="center"/>
    </xf>
    <xf numFmtId="2" fontId="68" fillId="0" borderId="0" xfId="1" applyNumberFormat="1" applyFont="1" applyAlignment="1">
      <alignment horizontal="center" vertical="center"/>
    </xf>
  </cellXfs>
  <cellStyles count="7">
    <cellStyle name="ANCLAS,REZONES Y SUS PARTES,DE FUNDICION,DE HIERRO O DE ACERO" xfId="5"/>
    <cellStyle name="Comma0" xfId="4"/>
    <cellStyle name="Millares" xfId="1" builtinId="3"/>
    <cellStyle name="Millares [0]" xfId="2" builtinId="6"/>
    <cellStyle name="Normal" xfId="0" builtinId="0"/>
    <cellStyle name="Normal_Hoja1" xfId="6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47625</xdr:rowOff>
    </xdr:from>
    <xdr:to>
      <xdr:col>5</xdr:col>
      <xdr:colOff>95250</xdr:colOff>
      <xdr:row>54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38125"/>
          <a:ext cx="7772400" cy="1005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171450</xdr:rowOff>
    </xdr:from>
    <xdr:to>
      <xdr:col>7</xdr:col>
      <xdr:colOff>19050</xdr:colOff>
      <xdr:row>28</xdr:row>
      <xdr:rowOff>161925</xdr:rowOff>
    </xdr:to>
    <xdr:pic>
      <xdr:nvPicPr>
        <xdr:cNvPr id="4" name="3 Imagen" descr="http://www.mecon.gov.ar/boletin/boletin12/fisc1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4629150" cy="532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16</xdr:col>
      <xdr:colOff>133350</xdr:colOff>
      <xdr:row>25</xdr:row>
      <xdr:rowOff>133350</xdr:rowOff>
    </xdr:to>
    <xdr:pic>
      <xdr:nvPicPr>
        <xdr:cNvPr id="6" name="5 Imagen" descr="http://www.mecon.gov.ar/boletin/boletin12/fisc1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0"/>
          <a:ext cx="6229350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26</xdr:col>
      <xdr:colOff>190500</xdr:colOff>
      <xdr:row>98</xdr:row>
      <xdr:rowOff>76200</xdr:rowOff>
    </xdr:to>
    <xdr:pic>
      <xdr:nvPicPr>
        <xdr:cNvPr id="7" name="6 Imagen" descr="http://www.mecon.gov.ar/boletin/boletin12/fisc13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190500"/>
          <a:ext cx="7048500" cy="1855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9</xdr:col>
      <xdr:colOff>123825</xdr:colOff>
      <xdr:row>64</xdr:row>
      <xdr:rowOff>9525</xdr:rowOff>
    </xdr:to>
    <xdr:pic>
      <xdr:nvPicPr>
        <xdr:cNvPr id="8" name="7 Imagen" descr="http://www.mecon.gov.ar/boletin/boletin12/fisc1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05500"/>
          <a:ext cx="6219825" cy="629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15</xdr:col>
      <xdr:colOff>561975</xdr:colOff>
      <xdr:row>169</xdr:row>
      <xdr:rowOff>57150</xdr:rowOff>
    </xdr:to>
    <xdr:pic>
      <xdr:nvPicPr>
        <xdr:cNvPr id="2" name="1 Imagen" descr="http://www.mecon.gov.ar/boletin/4totrim99/fisc28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907000"/>
          <a:ext cx="11229975" cy="133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5"/>
  <sheetViews>
    <sheetView topLeftCell="A37" workbookViewId="0">
      <selection activeCell="I30" sqref="I30"/>
    </sheetView>
  </sheetViews>
  <sheetFormatPr baseColWidth="10" defaultColWidth="11.5703125" defaultRowHeight="15" x14ac:dyDescent="0.25"/>
  <cols>
    <col min="2" max="2" width="79.42578125" bestFit="1" customWidth="1"/>
  </cols>
  <sheetData>
    <row r="3" spans="2:2" ht="14.45" x14ac:dyDescent="0.3">
      <c r="B3" s="57"/>
    </row>
    <row r="34" spans="2:2" x14ac:dyDescent="0.25">
      <c r="B34" s="1"/>
    </row>
    <row r="45" spans="2:2" x14ac:dyDescent="0.25">
      <c r="B4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3:AD60"/>
  <sheetViews>
    <sheetView zoomScale="93" zoomScaleNormal="93" workbookViewId="0">
      <selection activeCell="G20" sqref="G20"/>
    </sheetView>
  </sheetViews>
  <sheetFormatPr baseColWidth="10" defaultColWidth="11.5703125" defaultRowHeight="15" x14ac:dyDescent="0.25"/>
  <cols>
    <col min="28" max="28" width="19.42578125" customWidth="1"/>
    <col min="29" max="29" width="14.140625" bestFit="1" customWidth="1"/>
  </cols>
  <sheetData>
    <row r="13" spans="27:29" ht="14.45" x14ac:dyDescent="0.3">
      <c r="AA13" t="s">
        <v>907</v>
      </c>
      <c r="AB13" t="s">
        <v>908</v>
      </c>
    </row>
    <row r="14" spans="27:29" ht="14.45" x14ac:dyDescent="0.3">
      <c r="AB14">
        <v>248806</v>
      </c>
      <c r="AC14">
        <f>+SUM(AB14:AB20)+AA22+AA23</f>
        <v>7136278</v>
      </c>
    </row>
    <row r="15" spans="27:29" ht="14.45" x14ac:dyDescent="0.3">
      <c r="AB15">
        <v>2917088</v>
      </c>
    </row>
    <row r="16" spans="27:29" ht="14.45" x14ac:dyDescent="0.3">
      <c r="AB16">
        <v>1973728</v>
      </c>
    </row>
    <row r="18" spans="16:30" ht="14.45" x14ac:dyDescent="0.3">
      <c r="AB18">
        <v>265922</v>
      </c>
    </row>
    <row r="19" spans="16:30" ht="14.45" x14ac:dyDescent="0.3">
      <c r="AB19">
        <v>479976</v>
      </c>
    </row>
    <row r="20" spans="16:30" ht="14.45" x14ac:dyDescent="0.3">
      <c r="AB20">
        <v>384937</v>
      </c>
    </row>
    <row r="21" spans="16:30" ht="14.45" x14ac:dyDescent="0.3">
      <c r="AB21" t="s">
        <v>908</v>
      </c>
    </row>
    <row r="22" spans="16:30" ht="14.45" x14ac:dyDescent="0.3">
      <c r="AA22">
        <v>45552</v>
      </c>
      <c r="AB22" t="s">
        <v>683</v>
      </c>
      <c r="AC22">
        <v>52288992</v>
      </c>
      <c r="AD22" s="535">
        <f>+AC39-AC14</f>
        <v>11173960</v>
      </c>
    </row>
    <row r="23" spans="16:30" ht="14.45" x14ac:dyDescent="0.3">
      <c r="AA23">
        <v>820269</v>
      </c>
    </row>
    <row r="25" spans="16:30" x14ac:dyDescent="0.25">
      <c r="AB25" t="s">
        <v>846</v>
      </c>
      <c r="AC25" s="57">
        <f>+SUM(AC26:AC30)</f>
        <v>9756463</v>
      </c>
    </row>
    <row r="26" spans="16:30" x14ac:dyDescent="0.25">
      <c r="AC26">
        <v>4295761</v>
      </c>
    </row>
    <row r="27" spans="16:30" x14ac:dyDescent="0.25">
      <c r="P27">
        <v>55728</v>
      </c>
      <c r="AC27">
        <v>3503128</v>
      </c>
    </row>
    <row r="28" spans="16:30" x14ac:dyDescent="0.25">
      <c r="P28">
        <v>1556885</v>
      </c>
      <c r="AC28">
        <v>1897135</v>
      </c>
    </row>
    <row r="29" spans="16:30" x14ac:dyDescent="0.25">
      <c r="P29">
        <v>1625626</v>
      </c>
      <c r="AC29">
        <v>54295</v>
      </c>
    </row>
    <row r="30" spans="16:30" x14ac:dyDescent="0.25">
      <c r="P30">
        <v>2632956</v>
      </c>
      <c r="AC30">
        <v>6144</v>
      </c>
    </row>
    <row r="31" spans="16:30" x14ac:dyDescent="0.25">
      <c r="P31">
        <v>9879</v>
      </c>
    </row>
    <row r="32" spans="16:30" x14ac:dyDescent="0.25">
      <c r="P32">
        <v>1037</v>
      </c>
      <c r="AB32" t="s">
        <v>843</v>
      </c>
      <c r="AC32" s="57">
        <f>+SUM(AC33:AC37)</f>
        <v>24222291</v>
      </c>
    </row>
    <row r="33" spans="10:29" x14ac:dyDescent="0.25">
      <c r="J33" t="s">
        <v>836</v>
      </c>
      <c r="P33">
        <f>+P28+P29+P30</f>
        <v>5815467</v>
      </c>
      <c r="AC33">
        <v>12035764</v>
      </c>
    </row>
    <row r="34" spans="10:29" x14ac:dyDescent="0.25">
      <c r="J34" t="s">
        <v>837</v>
      </c>
      <c r="P34">
        <f>+P27+P32+P31</f>
        <v>66644</v>
      </c>
      <c r="AC34">
        <v>197947</v>
      </c>
    </row>
    <row r="35" spans="10:29" x14ac:dyDescent="0.25">
      <c r="AC35">
        <v>3415839</v>
      </c>
    </row>
    <row r="36" spans="10:29" x14ac:dyDescent="0.25">
      <c r="AC36">
        <v>196193</v>
      </c>
    </row>
    <row r="37" spans="10:29" x14ac:dyDescent="0.25">
      <c r="AC37">
        <v>8376548</v>
      </c>
    </row>
    <row r="39" spans="10:29" x14ac:dyDescent="0.25">
      <c r="AB39" t="s">
        <v>837</v>
      </c>
      <c r="AC39" s="535">
        <f>+AC22-AC25-AC32</f>
        <v>18310238</v>
      </c>
    </row>
    <row r="43" spans="10:29" x14ac:dyDescent="0.25">
      <c r="AB43" t="s">
        <v>909</v>
      </c>
    </row>
    <row r="44" spans="10:29" x14ac:dyDescent="0.25">
      <c r="AB44" t="s">
        <v>909</v>
      </c>
    </row>
    <row r="46" spans="10:29" x14ac:dyDescent="0.25">
      <c r="AB46" t="s">
        <v>909</v>
      </c>
    </row>
    <row r="49" spans="28:28" x14ac:dyDescent="0.25">
      <c r="AB49" t="s">
        <v>909</v>
      </c>
    </row>
    <row r="57" spans="28:28" x14ac:dyDescent="0.25">
      <c r="AB57" t="s">
        <v>909</v>
      </c>
    </row>
    <row r="58" spans="28:28" x14ac:dyDescent="0.25">
      <c r="AB58" t="s">
        <v>909</v>
      </c>
    </row>
    <row r="60" spans="28:28" x14ac:dyDescent="0.25">
      <c r="AB60" t="s">
        <v>909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0"/>
  <sheetViews>
    <sheetView topLeftCell="A142" zoomScale="75" zoomScaleNormal="75" workbookViewId="0">
      <selection activeCell="L177" sqref="L177"/>
    </sheetView>
  </sheetViews>
  <sheetFormatPr baseColWidth="10" defaultColWidth="11.42578125" defaultRowHeight="15" x14ac:dyDescent="0.25"/>
  <cols>
    <col min="1" max="1" width="11.42578125" style="57"/>
    <col min="2" max="2" width="33.7109375" style="57" customWidth="1"/>
    <col min="3" max="3" width="13.140625" style="57" bestFit="1" customWidth="1"/>
    <col min="4" max="4" width="14.28515625" style="57" bestFit="1" customWidth="1"/>
    <col min="5" max="5" width="13.140625" style="57" bestFit="1" customWidth="1"/>
    <col min="6" max="7" width="14.140625" style="57" bestFit="1" customWidth="1"/>
    <col min="8" max="8" width="11.5703125" style="57" bestFit="1" customWidth="1"/>
    <col min="9" max="9" width="14.140625" style="57" bestFit="1" customWidth="1"/>
    <col min="10" max="10" width="13.140625" style="57" bestFit="1" customWidth="1"/>
    <col min="11" max="12" width="14.140625" style="57" bestFit="1" customWidth="1"/>
    <col min="13" max="16384" width="11.42578125" style="57"/>
  </cols>
  <sheetData>
    <row r="2" spans="2:4" ht="14.45" x14ac:dyDescent="0.3">
      <c r="B2" s="57" t="s">
        <v>0</v>
      </c>
      <c r="D2" s="57" t="s">
        <v>1</v>
      </c>
    </row>
    <row r="3" spans="2:4" ht="14.45" x14ac:dyDescent="0.3">
      <c r="B3" s="57" t="s">
        <v>2</v>
      </c>
    </row>
    <row r="4" spans="2:4" ht="14.45" x14ac:dyDescent="0.3">
      <c r="B4" s="57" t="s">
        <v>3</v>
      </c>
    </row>
    <row r="5" spans="2:4" ht="14.45" x14ac:dyDescent="0.3">
      <c r="B5" s="57" t="s">
        <v>4</v>
      </c>
    </row>
    <row r="6" spans="2:4" ht="14.45" x14ac:dyDescent="0.3">
      <c r="B6" s="57" t="s">
        <v>5</v>
      </c>
    </row>
    <row r="7" spans="2:4" ht="14.45" x14ac:dyDescent="0.3">
      <c r="B7" s="57" t="s">
        <v>6</v>
      </c>
    </row>
    <row r="8" spans="2:4" ht="14.45" x14ac:dyDescent="0.3">
      <c r="B8" s="57" t="s">
        <v>7</v>
      </c>
      <c r="D8" s="57" t="s">
        <v>8</v>
      </c>
    </row>
    <row r="10" spans="2:4" ht="14.45" x14ac:dyDescent="0.3">
      <c r="B10" s="57" t="s">
        <v>9</v>
      </c>
      <c r="D10" s="57">
        <v>10162030</v>
      </c>
    </row>
    <row r="11" spans="2:4" ht="14.45" x14ac:dyDescent="0.3">
      <c r="B11" s="57" t="s">
        <v>10</v>
      </c>
      <c r="D11" s="57">
        <v>6725340</v>
      </c>
    </row>
    <row r="12" spans="2:4" ht="14.45" x14ac:dyDescent="0.3">
      <c r="B12" s="57" t="s">
        <v>11</v>
      </c>
      <c r="D12" s="57">
        <v>3436690</v>
      </c>
    </row>
    <row r="14" spans="2:4" ht="14.45" x14ac:dyDescent="0.3">
      <c r="B14" s="57" t="s">
        <v>12</v>
      </c>
      <c r="D14" s="57">
        <v>16367140</v>
      </c>
    </row>
    <row r="15" spans="2:4" ht="14.45" x14ac:dyDescent="0.3">
      <c r="B15" s="57" t="s">
        <v>13</v>
      </c>
      <c r="D15" s="57">
        <v>4756170</v>
      </c>
    </row>
    <row r="16" spans="2:4" ht="14.45" x14ac:dyDescent="0.3">
      <c r="B16" s="57" t="s">
        <v>14</v>
      </c>
      <c r="D16" s="57">
        <v>5316280</v>
      </c>
    </row>
    <row r="17" spans="2:11" ht="14.45" x14ac:dyDescent="0.3">
      <c r="B17" s="57" t="s">
        <v>15</v>
      </c>
      <c r="D17" s="57">
        <v>6279310</v>
      </c>
    </row>
    <row r="18" spans="2:11" ht="14.45" x14ac:dyDescent="0.3">
      <c r="B18" s="57" t="s">
        <v>16</v>
      </c>
      <c r="D18" s="57">
        <v>15380</v>
      </c>
    </row>
    <row r="20" spans="2:11" ht="14.45" x14ac:dyDescent="0.3">
      <c r="B20" s="57" t="s">
        <v>17</v>
      </c>
      <c r="D20" s="57">
        <v>282570</v>
      </c>
    </row>
    <row r="21" spans="2:11" ht="14.45" x14ac:dyDescent="0.3">
      <c r="B21" s="57" t="s">
        <v>18</v>
      </c>
      <c r="D21" s="57">
        <v>1452270</v>
      </c>
    </row>
    <row r="23" spans="2:11" ht="14.45" x14ac:dyDescent="0.3">
      <c r="B23" s="57" t="s">
        <v>19</v>
      </c>
      <c r="D23" s="57">
        <v>68841024</v>
      </c>
    </row>
    <row r="24" spans="2:11" ht="14.45" x14ac:dyDescent="0.3">
      <c r="B24" s="57" t="s">
        <v>20</v>
      </c>
      <c r="D24" s="57">
        <v>8168014</v>
      </c>
    </row>
    <row r="25" spans="2:11" ht="14.45" x14ac:dyDescent="0.3">
      <c r="B25" s="57" t="s">
        <v>21</v>
      </c>
      <c r="D25" s="57">
        <v>60673010</v>
      </c>
    </row>
    <row r="26" spans="2:11" ht="14.45" x14ac:dyDescent="0.3">
      <c r="B26" s="57" t="s">
        <v>22</v>
      </c>
      <c r="D26" s="57">
        <v>97105034</v>
      </c>
      <c r="E26" s="57">
        <f>+D23+D21+D20+D14+D10</f>
        <v>97105034</v>
      </c>
    </row>
    <row r="28" spans="2:11" x14ac:dyDescent="0.25">
      <c r="B28" s="57" t="s">
        <v>849</v>
      </c>
    </row>
    <row r="29" spans="2:11" x14ac:dyDescent="0.25">
      <c r="B29" s="57" t="s">
        <v>850</v>
      </c>
    </row>
    <row r="31" spans="2:11" ht="14.45" x14ac:dyDescent="0.3">
      <c r="B31" s="57" t="s">
        <v>0</v>
      </c>
      <c r="K31" s="57" t="s">
        <v>23</v>
      </c>
    </row>
    <row r="32" spans="2:11" ht="14.45" x14ac:dyDescent="0.3">
      <c r="B32" s="57" t="s">
        <v>2</v>
      </c>
    </row>
    <row r="33" spans="2:12" x14ac:dyDescent="0.25">
      <c r="B33" s="57" t="s">
        <v>3</v>
      </c>
    </row>
    <row r="36" spans="2:12" x14ac:dyDescent="0.25">
      <c r="B36" s="57" t="s">
        <v>24</v>
      </c>
    </row>
    <row r="37" spans="2:12" x14ac:dyDescent="0.25">
      <c r="B37" s="57" t="s">
        <v>25</v>
      </c>
    </row>
    <row r="39" spans="2:12" x14ac:dyDescent="0.25">
      <c r="K39" s="57" t="s">
        <v>26</v>
      </c>
    </row>
    <row r="40" spans="2:12" x14ac:dyDescent="0.25">
      <c r="D40" s="57" t="s">
        <v>27</v>
      </c>
      <c r="I40" s="57" t="s">
        <v>28</v>
      </c>
    </row>
    <row r="42" spans="2:12" x14ac:dyDescent="0.25">
      <c r="L42" s="57" t="s">
        <v>29</v>
      </c>
    </row>
    <row r="43" spans="2:12" x14ac:dyDescent="0.25">
      <c r="B43" s="57" t="s">
        <v>30</v>
      </c>
      <c r="D43" s="57" t="s">
        <v>31</v>
      </c>
      <c r="F43" s="57" t="s">
        <v>31</v>
      </c>
      <c r="G43" s="57" t="s">
        <v>32</v>
      </c>
      <c r="I43" s="57" t="s">
        <v>33</v>
      </c>
      <c r="J43" s="57" t="s">
        <v>33</v>
      </c>
      <c r="K43" s="57" t="s">
        <v>34</v>
      </c>
      <c r="L43" s="57" t="s">
        <v>35</v>
      </c>
    </row>
    <row r="44" spans="2:12" x14ac:dyDescent="0.25">
      <c r="D44" s="57" t="s">
        <v>36</v>
      </c>
      <c r="F44" s="57" t="s">
        <v>37</v>
      </c>
      <c r="G44" s="57">
        <v>-1</v>
      </c>
      <c r="I44" s="57" t="s">
        <v>38</v>
      </c>
      <c r="J44" s="57" t="s">
        <v>39</v>
      </c>
      <c r="L44" s="57" t="s">
        <v>40</v>
      </c>
    </row>
    <row r="45" spans="2:12" x14ac:dyDescent="0.25">
      <c r="F45" s="57" t="s">
        <v>41</v>
      </c>
      <c r="L45" s="57" t="s">
        <v>42</v>
      </c>
    </row>
    <row r="46" spans="2:12" x14ac:dyDescent="0.25">
      <c r="B46" s="57" t="s">
        <v>851</v>
      </c>
      <c r="D46" s="57">
        <v>1828074</v>
      </c>
      <c r="F46" s="57">
        <v>1828074</v>
      </c>
      <c r="G46" s="57">
        <v>620842</v>
      </c>
      <c r="I46" s="57">
        <v>1116237</v>
      </c>
      <c r="J46" s="57">
        <v>90995</v>
      </c>
      <c r="K46" s="57">
        <v>1207232</v>
      </c>
      <c r="L46" s="57">
        <v>1657650</v>
      </c>
    </row>
    <row r="48" spans="2:12" x14ac:dyDescent="0.25">
      <c r="B48" s="57" t="s">
        <v>852</v>
      </c>
      <c r="D48" s="57">
        <v>1911336</v>
      </c>
      <c r="F48" s="57">
        <v>1911336</v>
      </c>
      <c r="G48" s="57">
        <v>474394</v>
      </c>
      <c r="I48" s="57">
        <v>1386180</v>
      </c>
      <c r="J48" s="57">
        <v>50761</v>
      </c>
      <c r="K48" s="57">
        <v>1436942</v>
      </c>
      <c r="L48" s="57">
        <v>1719013</v>
      </c>
    </row>
    <row r="50" spans="2:12" x14ac:dyDescent="0.25">
      <c r="B50" s="57" t="s">
        <v>853</v>
      </c>
      <c r="D50" s="57">
        <v>5786344</v>
      </c>
      <c r="F50" s="57">
        <v>5786344</v>
      </c>
      <c r="G50" s="57">
        <v>3105486</v>
      </c>
      <c r="I50" s="57">
        <v>2451782</v>
      </c>
      <c r="J50" s="57">
        <v>229077</v>
      </c>
      <c r="K50" s="57">
        <v>2680858</v>
      </c>
      <c r="L50" s="57">
        <v>3681087</v>
      </c>
    </row>
    <row r="52" spans="2:12" x14ac:dyDescent="0.25">
      <c r="B52" s="57" t="s">
        <v>43</v>
      </c>
      <c r="D52" s="57">
        <v>500000</v>
      </c>
      <c r="F52" s="57">
        <v>81716</v>
      </c>
      <c r="G52" s="57">
        <v>80567</v>
      </c>
      <c r="I52" s="57">
        <v>1149</v>
      </c>
      <c r="K52" s="57">
        <v>1149</v>
      </c>
      <c r="L52" s="57">
        <v>1149</v>
      </c>
    </row>
    <row r="54" spans="2:12" x14ac:dyDescent="0.25">
      <c r="B54" s="57" t="s">
        <v>44</v>
      </c>
      <c r="D54" s="57">
        <v>143743</v>
      </c>
      <c r="F54" s="57">
        <v>143743</v>
      </c>
      <c r="G54" s="57">
        <v>143718</v>
      </c>
      <c r="I54" s="57">
        <v>25</v>
      </c>
      <c r="K54" s="57">
        <v>25</v>
      </c>
      <c r="L54" s="57">
        <v>25</v>
      </c>
    </row>
    <row r="56" spans="2:12" x14ac:dyDescent="0.25">
      <c r="B56" s="57" t="s">
        <v>45</v>
      </c>
      <c r="D56" s="57">
        <v>254623</v>
      </c>
      <c r="F56" s="57">
        <v>254623</v>
      </c>
      <c r="I56" s="57">
        <v>254623</v>
      </c>
      <c r="K56" s="57">
        <v>254623</v>
      </c>
      <c r="L56" s="57">
        <v>254623</v>
      </c>
    </row>
    <row r="58" spans="2:12" x14ac:dyDescent="0.25">
      <c r="B58" s="57" t="s">
        <v>854</v>
      </c>
      <c r="D58" s="57">
        <v>260300</v>
      </c>
      <c r="F58" s="57">
        <v>260300</v>
      </c>
      <c r="I58" s="57">
        <v>260300</v>
      </c>
      <c r="K58" s="57">
        <v>260300</v>
      </c>
      <c r="L58" s="57">
        <v>260300</v>
      </c>
    </row>
    <row r="60" spans="2:12" x14ac:dyDescent="0.25">
      <c r="B60" s="57" t="s">
        <v>855</v>
      </c>
      <c r="D60" s="57">
        <v>254167</v>
      </c>
      <c r="F60" s="57">
        <v>254167</v>
      </c>
      <c r="I60" s="57">
        <v>254167</v>
      </c>
      <c r="K60" s="57">
        <v>254167</v>
      </c>
      <c r="L60" s="57">
        <v>254167</v>
      </c>
    </row>
    <row r="62" spans="2:12" x14ac:dyDescent="0.25">
      <c r="B62" s="57" t="s">
        <v>46</v>
      </c>
      <c r="D62" s="57">
        <v>30000</v>
      </c>
      <c r="F62" s="57">
        <v>30000</v>
      </c>
      <c r="I62" s="57">
        <v>30000</v>
      </c>
      <c r="K62" s="57">
        <v>30000</v>
      </c>
      <c r="L62" s="57">
        <v>30000</v>
      </c>
    </row>
    <row r="64" spans="2:12" x14ac:dyDescent="0.25">
      <c r="B64" s="57" t="s">
        <v>47</v>
      </c>
      <c r="D64" s="57">
        <v>60000</v>
      </c>
      <c r="F64" s="57">
        <v>60000</v>
      </c>
      <c r="I64" s="57">
        <v>60000</v>
      </c>
      <c r="K64" s="57">
        <v>60000</v>
      </c>
      <c r="L64" s="57">
        <v>60000</v>
      </c>
    </row>
    <row r="66" spans="2:12" x14ac:dyDescent="0.25">
      <c r="B66" s="57" t="s">
        <v>48</v>
      </c>
      <c r="D66" s="57">
        <v>250000</v>
      </c>
      <c r="F66" s="57">
        <v>250000</v>
      </c>
      <c r="I66" s="57">
        <v>250000</v>
      </c>
      <c r="K66" s="57">
        <v>250000</v>
      </c>
      <c r="L66" s="57">
        <v>250000</v>
      </c>
    </row>
    <row r="69" spans="2:12" x14ac:dyDescent="0.25">
      <c r="B69" s="57" t="s">
        <v>49</v>
      </c>
      <c r="D69" s="57">
        <f>D66+D64+D62+D60+D58+D56+D54+D52+D50+D48+D46</f>
        <v>11278587</v>
      </c>
      <c r="F69" s="57">
        <f t="shared" ref="F69:L69" si="0">F66+F64+F62+F60+F58+F56+F54+F52+F50+F48+F46</f>
        <v>10860303</v>
      </c>
      <c r="G69" s="57">
        <f t="shared" si="0"/>
        <v>4425007</v>
      </c>
      <c r="I69" s="57">
        <f t="shared" si="0"/>
        <v>6064463</v>
      </c>
      <c r="J69" s="57">
        <f t="shared" si="0"/>
        <v>370833</v>
      </c>
      <c r="K69" s="57">
        <f t="shared" si="0"/>
        <v>6435296</v>
      </c>
      <c r="L69" s="57">
        <f t="shared" si="0"/>
        <v>8168014</v>
      </c>
    </row>
    <row r="71" spans="2:12" x14ac:dyDescent="0.25">
      <c r="B71" s="57" t="s">
        <v>836</v>
      </c>
      <c r="L71" s="57">
        <f>+L46+L48+L50</f>
        <v>7057750</v>
      </c>
    </row>
    <row r="72" spans="2:12" x14ac:dyDescent="0.25">
      <c r="B72" s="57" t="s">
        <v>837</v>
      </c>
      <c r="L72" s="57">
        <f>+L69-L71</f>
        <v>1110264</v>
      </c>
    </row>
    <row r="74" spans="2:12" x14ac:dyDescent="0.25">
      <c r="B74" s="57" t="s">
        <v>856</v>
      </c>
    </row>
    <row r="75" spans="2:12" x14ac:dyDescent="0.25">
      <c r="B75" s="57" t="s">
        <v>857</v>
      </c>
    </row>
    <row r="79" spans="2:12" x14ac:dyDescent="0.25">
      <c r="B79" s="57" t="s">
        <v>0</v>
      </c>
      <c r="L79" s="57" t="s">
        <v>55</v>
      </c>
    </row>
    <row r="80" spans="2:12" x14ac:dyDescent="0.25">
      <c r="B80" s="57" t="s">
        <v>2</v>
      </c>
    </row>
    <row r="81" spans="1:13" x14ac:dyDescent="0.25">
      <c r="B81" s="57" t="s">
        <v>3</v>
      </c>
    </row>
    <row r="82" spans="1:13" x14ac:dyDescent="0.25">
      <c r="B82" s="57" t="s">
        <v>50</v>
      </c>
    </row>
    <row r="83" spans="1:13" x14ac:dyDescent="0.25">
      <c r="B83" s="57" t="s">
        <v>51</v>
      </c>
      <c r="K83" s="57" t="s">
        <v>52</v>
      </c>
    </row>
    <row r="84" spans="1:13" x14ac:dyDescent="0.25">
      <c r="D84" s="57" t="s">
        <v>27</v>
      </c>
      <c r="I84" s="57" t="s">
        <v>28</v>
      </c>
      <c r="L84" s="57" t="s">
        <v>29</v>
      </c>
    </row>
    <row r="85" spans="1:13" x14ac:dyDescent="0.25">
      <c r="C85" s="57" t="s">
        <v>53</v>
      </c>
      <c r="D85" s="57" t="s">
        <v>36</v>
      </c>
      <c r="F85" s="57" t="s">
        <v>37</v>
      </c>
      <c r="G85" s="57" t="s">
        <v>32</v>
      </c>
      <c r="I85" s="57" t="s">
        <v>33</v>
      </c>
      <c r="J85" s="57" t="s">
        <v>33</v>
      </c>
      <c r="K85" s="57" t="s">
        <v>34</v>
      </c>
      <c r="L85" s="57" t="s">
        <v>54</v>
      </c>
    </row>
    <row r="86" spans="1:13" x14ac:dyDescent="0.25">
      <c r="G86" s="57">
        <v>-2</v>
      </c>
      <c r="I86" s="57" t="s">
        <v>38</v>
      </c>
      <c r="J86" s="57" t="s">
        <v>39</v>
      </c>
      <c r="L86" s="57" t="s">
        <v>42</v>
      </c>
    </row>
    <row r="88" spans="1:13" x14ac:dyDescent="0.25">
      <c r="B88" s="57" t="s">
        <v>56</v>
      </c>
    </row>
    <row r="89" spans="1:13" x14ac:dyDescent="0.25">
      <c r="A89" s="57" t="s">
        <v>908</v>
      </c>
      <c r="B89" s="57" t="s">
        <v>57</v>
      </c>
      <c r="D89" s="57">
        <v>1000000</v>
      </c>
      <c r="F89" s="57">
        <v>995223</v>
      </c>
      <c r="G89" s="57">
        <v>870820</v>
      </c>
      <c r="H89" s="57">
        <v>-4</v>
      </c>
      <c r="I89" s="57">
        <v>117405</v>
      </c>
      <c r="J89" s="57">
        <v>6998</v>
      </c>
      <c r="K89" s="57">
        <v>124403</v>
      </c>
      <c r="L89" s="57">
        <v>124403</v>
      </c>
      <c r="M89" s="57">
        <f>+L89+L90+L91+L93+L94+L96+L102</f>
        <v>5250695</v>
      </c>
    </row>
    <row r="90" spans="1:13" x14ac:dyDescent="0.25">
      <c r="A90" s="57" t="s">
        <v>908</v>
      </c>
      <c r="B90" s="57" t="s">
        <v>58</v>
      </c>
      <c r="D90" s="57">
        <v>5250000</v>
      </c>
      <c r="E90" s="57">
        <v>-3</v>
      </c>
      <c r="F90" s="57">
        <v>5240366</v>
      </c>
      <c r="G90" s="57">
        <v>2993979</v>
      </c>
      <c r="H90" s="57">
        <v>-4</v>
      </c>
      <c r="I90" s="57">
        <v>2075030</v>
      </c>
      <c r="J90" s="57">
        <v>171358</v>
      </c>
      <c r="K90" s="57">
        <v>2246387</v>
      </c>
      <c r="L90" s="57">
        <v>2246387</v>
      </c>
      <c r="M90" s="57">
        <f>+L98+L99+L100+L101</f>
        <v>10811638</v>
      </c>
    </row>
    <row r="91" spans="1:13" x14ac:dyDescent="0.25">
      <c r="A91" s="57" t="s">
        <v>908</v>
      </c>
      <c r="B91" s="57" t="s">
        <v>59</v>
      </c>
      <c r="D91" s="57">
        <v>2500000</v>
      </c>
      <c r="F91" s="57">
        <v>2500000</v>
      </c>
      <c r="G91" s="57">
        <v>808234</v>
      </c>
      <c r="H91" s="57">
        <v>-4</v>
      </c>
      <c r="I91" s="57">
        <v>1299268</v>
      </c>
      <c r="J91" s="57">
        <v>392498</v>
      </c>
      <c r="K91" s="57">
        <v>1691766</v>
      </c>
      <c r="L91" s="57">
        <v>1691766</v>
      </c>
    </row>
    <row r="92" spans="1:13" x14ac:dyDescent="0.25">
      <c r="A92" s="57" t="s">
        <v>908</v>
      </c>
      <c r="B92" s="57" t="s">
        <v>60</v>
      </c>
    </row>
    <row r="93" spans="1:13" x14ac:dyDescent="0.25">
      <c r="A93" s="57" t="s">
        <v>908</v>
      </c>
      <c r="B93" s="57" t="s">
        <v>61</v>
      </c>
      <c r="D93" s="57">
        <v>1200000</v>
      </c>
      <c r="F93" s="57">
        <v>1199942</v>
      </c>
      <c r="G93" s="57">
        <v>1007951</v>
      </c>
      <c r="I93" s="57">
        <v>191933</v>
      </c>
      <c r="J93" s="57">
        <v>58</v>
      </c>
      <c r="K93" s="57">
        <v>191991</v>
      </c>
      <c r="L93" s="57">
        <v>191991</v>
      </c>
    </row>
    <row r="94" spans="1:13" x14ac:dyDescent="0.25">
      <c r="A94" s="57" t="s">
        <v>908</v>
      </c>
      <c r="B94" s="57" t="s">
        <v>62</v>
      </c>
      <c r="D94" s="57">
        <v>500000</v>
      </c>
      <c r="F94" s="57">
        <v>493899</v>
      </c>
      <c r="G94" s="57">
        <v>207437</v>
      </c>
      <c r="I94" s="57">
        <v>153626</v>
      </c>
      <c r="J94" s="57">
        <v>132835</v>
      </c>
      <c r="K94" s="57">
        <v>286461</v>
      </c>
      <c r="L94" s="57">
        <v>286461</v>
      </c>
    </row>
    <row r="95" spans="1:13" x14ac:dyDescent="0.25">
      <c r="A95" s="57" t="s">
        <v>908</v>
      </c>
      <c r="B95" s="57" t="s">
        <v>63</v>
      </c>
    </row>
    <row r="96" spans="1:13" x14ac:dyDescent="0.25">
      <c r="A96" s="57" t="s">
        <v>908</v>
      </c>
      <c r="B96" s="57" t="s">
        <v>64</v>
      </c>
      <c r="D96" s="57">
        <v>1639148</v>
      </c>
      <c r="F96" s="57">
        <v>1271430</v>
      </c>
      <c r="G96" s="57">
        <v>671315</v>
      </c>
      <c r="I96" s="57">
        <v>590973</v>
      </c>
      <c r="J96" s="57">
        <v>9142</v>
      </c>
      <c r="K96" s="57">
        <v>600115</v>
      </c>
      <c r="L96" s="57">
        <v>704175</v>
      </c>
    </row>
    <row r="97" spans="1:13" x14ac:dyDescent="0.25">
      <c r="B97" s="57" t="s">
        <v>65</v>
      </c>
    </row>
    <row r="98" spans="1:13" x14ac:dyDescent="0.25">
      <c r="B98" s="57" t="s">
        <v>858</v>
      </c>
      <c r="D98" s="57">
        <v>3985110</v>
      </c>
      <c r="F98" s="57">
        <v>3985110</v>
      </c>
      <c r="G98" s="57">
        <v>466094</v>
      </c>
      <c r="I98" s="57">
        <v>3367049</v>
      </c>
      <c r="J98" s="57">
        <v>151968</v>
      </c>
      <c r="K98" s="57">
        <v>3519017</v>
      </c>
      <c r="L98" s="57">
        <v>4609560</v>
      </c>
    </row>
    <row r="99" spans="1:13" x14ac:dyDescent="0.25">
      <c r="B99" s="57" t="s">
        <v>859</v>
      </c>
      <c r="D99" s="57">
        <v>3139448</v>
      </c>
      <c r="F99" s="57">
        <v>3139448</v>
      </c>
      <c r="G99" s="57">
        <v>39296</v>
      </c>
      <c r="I99" s="57">
        <v>3093330</v>
      </c>
      <c r="J99" s="57">
        <v>6822</v>
      </c>
      <c r="K99" s="57">
        <v>3100152</v>
      </c>
      <c r="L99" s="57">
        <v>3784045</v>
      </c>
    </row>
    <row r="100" spans="1:13" x14ac:dyDescent="0.25">
      <c r="B100" s="57" t="s">
        <v>860</v>
      </c>
      <c r="D100" s="57">
        <v>2025211</v>
      </c>
      <c r="F100" s="57">
        <v>2025211</v>
      </c>
      <c r="G100" s="57">
        <v>223019</v>
      </c>
      <c r="I100" s="57">
        <v>1641601</v>
      </c>
      <c r="J100" s="57">
        <v>160592</v>
      </c>
      <c r="K100" s="57">
        <v>1802192</v>
      </c>
      <c r="L100" s="57">
        <v>2360692</v>
      </c>
    </row>
    <row r="101" spans="1:13" x14ac:dyDescent="0.25">
      <c r="B101" s="57" t="s">
        <v>66</v>
      </c>
      <c r="D101" s="57">
        <v>3200000</v>
      </c>
      <c r="F101" s="57">
        <v>3001197</v>
      </c>
      <c r="G101" s="57">
        <v>2953905</v>
      </c>
      <c r="I101" s="57">
        <v>46234</v>
      </c>
      <c r="J101" s="57">
        <v>1057</v>
      </c>
      <c r="K101" s="57">
        <v>47292</v>
      </c>
      <c r="L101" s="57">
        <v>57341</v>
      </c>
    </row>
    <row r="102" spans="1:13" x14ac:dyDescent="0.25">
      <c r="A102" s="57" t="s">
        <v>908</v>
      </c>
      <c r="B102" s="57" t="s">
        <v>67</v>
      </c>
      <c r="D102" s="57">
        <v>400000</v>
      </c>
      <c r="F102" s="57">
        <v>6162</v>
      </c>
      <c r="G102" s="57">
        <v>650</v>
      </c>
      <c r="I102" s="57">
        <v>5512</v>
      </c>
      <c r="K102" s="57">
        <v>5512</v>
      </c>
      <c r="L102" s="57">
        <v>5512</v>
      </c>
    </row>
    <row r="103" spans="1:13" x14ac:dyDescent="0.25">
      <c r="B103" s="57" t="s">
        <v>68</v>
      </c>
    </row>
    <row r="104" spans="1:13" x14ac:dyDescent="0.25">
      <c r="A104" s="57">
        <f>+SUM(L104:L108)</f>
        <v>24024337</v>
      </c>
      <c r="B104" s="57" t="s">
        <v>69</v>
      </c>
      <c r="D104" s="57">
        <v>12488886</v>
      </c>
      <c r="F104" s="57">
        <v>12488886</v>
      </c>
      <c r="G104" s="57">
        <v>453122</v>
      </c>
      <c r="I104" s="57">
        <v>11510407</v>
      </c>
      <c r="J104" s="57">
        <v>525357</v>
      </c>
      <c r="K104" s="57">
        <v>12035764</v>
      </c>
      <c r="L104" s="57">
        <v>12035764</v>
      </c>
    </row>
    <row r="105" spans="1:13" x14ac:dyDescent="0.25">
      <c r="B105" s="57" t="s">
        <v>861</v>
      </c>
      <c r="D105" s="57">
        <v>182668</v>
      </c>
      <c r="F105" s="57">
        <v>182668</v>
      </c>
      <c r="I105" s="57">
        <v>182668</v>
      </c>
      <c r="K105" s="57">
        <v>182668</v>
      </c>
      <c r="L105" s="57">
        <v>182668</v>
      </c>
    </row>
    <row r="106" spans="1:13" x14ac:dyDescent="0.25">
      <c r="B106" s="57" t="s">
        <v>70</v>
      </c>
      <c r="D106" s="57">
        <v>4135921</v>
      </c>
      <c r="F106" s="57">
        <v>4135921</v>
      </c>
      <c r="G106" s="57">
        <v>720082</v>
      </c>
      <c r="I106" s="57">
        <v>3415340</v>
      </c>
      <c r="J106" s="57">
        <v>499</v>
      </c>
      <c r="K106" s="57">
        <v>3415839</v>
      </c>
      <c r="L106" s="57">
        <v>3415839</v>
      </c>
    </row>
    <row r="107" spans="1:13" x14ac:dyDescent="0.25">
      <c r="B107" s="57" t="s">
        <v>862</v>
      </c>
      <c r="D107" s="57">
        <v>181049</v>
      </c>
      <c r="F107" s="57">
        <v>181049</v>
      </c>
      <c r="I107" s="57">
        <v>181049</v>
      </c>
      <c r="K107" s="57">
        <v>181049</v>
      </c>
      <c r="L107" s="57">
        <v>181049</v>
      </c>
    </row>
    <row r="108" spans="1:13" x14ac:dyDescent="0.25">
      <c r="B108" s="57" t="s">
        <v>71</v>
      </c>
      <c r="D108" s="57">
        <v>8466548</v>
      </c>
      <c r="F108" s="57">
        <v>8466548</v>
      </c>
      <c r="G108" s="57">
        <v>257531</v>
      </c>
      <c r="I108" s="57">
        <v>8167330</v>
      </c>
      <c r="J108" s="57">
        <v>41687</v>
      </c>
      <c r="K108" s="57">
        <v>8209017</v>
      </c>
      <c r="L108" s="57">
        <v>8209017</v>
      </c>
    </row>
    <row r="109" spans="1:13" x14ac:dyDescent="0.25">
      <c r="B109" s="57" t="s">
        <v>72</v>
      </c>
      <c r="D109" s="57">
        <v>54705</v>
      </c>
      <c r="F109" s="57">
        <v>54705</v>
      </c>
      <c r="I109" s="57">
        <v>54705</v>
      </c>
      <c r="K109" s="57">
        <v>54705</v>
      </c>
      <c r="L109" s="57">
        <v>54705</v>
      </c>
      <c r="M109" s="57">
        <f>+L109+L111+L112+L113+L114+L115+SUM(L118:L172)</f>
        <v>20269326</v>
      </c>
    </row>
    <row r="110" spans="1:13" x14ac:dyDescent="0.25">
      <c r="B110" s="57" t="s">
        <v>73</v>
      </c>
    </row>
    <row r="111" spans="1:13" x14ac:dyDescent="0.25">
      <c r="B111" s="57" t="s">
        <v>863</v>
      </c>
      <c r="D111" s="57">
        <v>88248</v>
      </c>
      <c r="F111" s="57">
        <v>88248</v>
      </c>
      <c r="G111" s="57">
        <v>52949</v>
      </c>
      <c r="I111" s="57">
        <v>35299</v>
      </c>
      <c r="K111" s="57">
        <v>35299</v>
      </c>
      <c r="L111" s="57">
        <v>35299</v>
      </c>
    </row>
    <row r="112" spans="1:13" x14ac:dyDescent="0.25">
      <c r="B112" s="57" t="s">
        <v>864</v>
      </c>
      <c r="D112" s="57">
        <v>3963</v>
      </c>
      <c r="F112" s="57">
        <v>3963</v>
      </c>
      <c r="I112" s="57">
        <v>3963</v>
      </c>
      <c r="K112" s="57">
        <v>3963</v>
      </c>
      <c r="L112" s="57">
        <v>3963</v>
      </c>
    </row>
    <row r="113" spans="2:12" x14ac:dyDescent="0.25">
      <c r="B113" s="57" t="s">
        <v>74</v>
      </c>
      <c r="D113" s="57">
        <v>750000</v>
      </c>
      <c r="F113" s="57">
        <v>750000</v>
      </c>
      <c r="I113" s="57">
        <v>747100</v>
      </c>
      <c r="J113" s="57">
        <v>2900</v>
      </c>
      <c r="K113" s="57">
        <v>750000</v>
      </c>
      <c r="L113" s="57">
        <v>750000</v>
      </c>
    </row>
    <row r="114" spans="2:12" x14ac:dyDescent="0.25">
      <c r="B114" s="57" t="s">
        <v>75</v>
      </c>
      <c r="D114" s="57">
        <v>1000000</v>
      </c>
      <c r="F114" s="57">
        <v>1000000</v>
      </c>
      <c r="I114" s="57">
        <v>1000000</v>
      </c>
      <c r="K114" s="57">
        <v>1000000</v>
      </c>
      <c r="L114" s="57">
        <v>1000000</v>
      </c>
    </row>
    <row r="115" spans="2:12" x14ac:dyDescent="0.25">
      <c r="B115" s="57" t="s">
        <v>76</v>
      </c>
      <c r="D115" s="57">
        <v>1250000</v>
      </c>
      <c r="F115" s="57">
        <v>1250000</v>
      </c>
      <c r="I115" s="57">
        <v>1228678</v>
      </c>
      <c r="J115" s="57">
        <v>21322</v>
      </c>
      <c r="K115" s="57">
        <v>1250000</v>
      </c>
      <c r="L115" s="57">
        <v>1250000</v>
      </c>
    </row>
    <row r="117" spans="2:12" x14ac:dyDescent="0.25">
      <c r="B117" s="57" t="s">
        <v>77</v>
      </c>
    </row>
    <row r="118" spans="2:12" x14ac:dyDescent="0.25">
      <c r="B118" s="57" t="s">
        <v>865</v>
      </c>
      <c r="D118" s="57">
        <v>78627</v>
      </c>
      <c r="F118" s="57">
        <v>78627</v>
      </c>
      <c r="I118" s="57">
        <v>78627</v>
      </c>
      <c r="K118" s="57">
        <v>78627</v>
      </c>
      <c r="L118" s="57">
        <v>78627</v>
      </c>
    </row>
    <row r="119" spans="2:12" x14ac:dyDescent="0.25">
      <c r="B119" s="57" t="s">
        <v>866</v>
      </c>
      <c r="D119" s="57">
        <v>250000</v>
      </c>
      <c r="F119" s="57">
        <v>250000</v>
      </c>
      <c r="I119" s="57">
        <v>250000</v>
      </c>
      <c r="K119" s="57">
        <v>250000</v>
      </c>
      <c r="L119" s="57">
        <v>250000</v>
      </c>
    </row>
    <row r="120" spans="2:12" x14ac:dyDescent="0.25">
      <c r="B120" s="57" t="s">
        <v>78</v>
      </c>
      <c r="D120" s="57">
        <v>254500</v>
      </c>
      <c r="F120" s="57">
        <v>254500</v>
      </c>
      <c r="I120" s="57">
        <v>254500</v>
      </c>
      <c r="K120" s="57">
        <v>254500</v>
      </c>
      <c r="L120" s="57">
        <v>254500</v>
      </c>
    </row>
    <row r="121" spans="2:12" x14ac:dyDescent="0.25">
      <c r="B121" s="57" t="s">
        <v>79</v>
      </c>
      <c r="D121" s="57">
        <v>512631</v>
      </c>
      <c r="F121" s="57">
        <v>512631</v>
      </c>
      <c r="I121" s="57">
        <v>512631</v>
      </c>
      <c r="K121" s="57">
        <v>512631</v>
      </c>
      <c r="L121" s="57">
        <v>512631</v>
      </c>
    </row>
    <row r="122" spans="2:12" x14ac:dyDescent="0.25">
      <c r="B122" s="57" t="s">
        <v>80</v>
      </c>
      <c r="D122" s="57">
        <v>253500</v>
      </c>
      <c r="F122" s="57">
        <v>253500</v>
      </c>
      <c r="I122" s="57">
        <v>253500</v>
      </c>
      <c r="K122" s="57">
        <v>253500</v>
      </c>
      <c r="L122" s="57">
        <v>253500</v>
      </c>
    </row>
    <row r="123" spans="2:12" x14ac:dyDescent="0.25">
      <c r="B123" s="57" t="s">
        <v>81</v>
      </c>
      <c r="D123" s="57">
        <v>255610</v>
      </c>
      <c r="F123" s="57">
        <v>255610</v>
      </c>
      <c r="I123" s="57">
        <v>255610</v>
      </c>
      <c r="K123" s="57">
        <v>255610</v>
      </c>
      <c r="L123" s="57">
        <v>255610</v>
      </c>
    </row>
    <row r="124" spans="2:12" x14ac:dyDescent="0.25">
      <c r="B124" s="57" t="s">
        <v>82</v>
      </c>
      <c r="D124" s="57">
        <v>502442</v>
      </c>
      <c r="F124" s="57">
        <v>502442</v>
      </c>
      <c r="I124" s="57">
        <v>502442</v>
      </c>
      <c r="K124" s="57">
        <v>502442</v>
      </c>
      <c r="L124" s="57">
        <v>502442</v>
      </c>
    </row>
    <row r="125" spans="2:12" x14ac:dyDescent="0.25">
      <c r="B125" s="57" t="s">
        <v>867</v>
      </c>
      <c r="D125" s="57">
        <v>42354</v>
      </c>
      <c r="F125" s="57">
        <v>42354</v>
      </c>
      <c r="I125" s="57">
        <v>42354</v>
      </c>
      <c r="K125" s="57">
        <v>42354</v>
      </c>
      <c r="L125" s="57">
        <v>42354</v>
      </c>
    </row>
    <row r="126" spans="2:12" x14ac:dyDescent="0.25">
      <c r="B126" s="57" t="s">
        <v>868</v>
      </c>
      <c r="D126" s="57">
        <v>500000</v>
      </c>
      <c r="F126" s="57">
        <v>500000</v>
      </c>
      <c r="I126" s="57">
        <v>500000</v>
      </c>
      <c r="K126" s="57">
        <v>500000</v>
      </c>
      <c r="L126" s="57">
        <v>500000</v>
      </c>
    </row>
    <row r="127" spans="2:12" x14ac:dyDescent="0.25">
      <c r="B127" s="57" t="s">
        <v>869</v>
      </c>
      <c r="D127" s="57">
        <v>1000000</v>
      </c>
      <c r="F127" s="57">
        <v>1000000</v>
      </c>
      <c r="I127" s="57">
        <v>1000000</v>
      </c>
      <c r="K127" s="57">
        <v>1000000</v>
      </c>
      <c r="L127" s="57">
        <v>1000000</v>
      </c>
    </row>
    <row r="128" spans="2:12" x14ac:dyDescent="0.25">
      <c r="B128" s="57" t="s">
        <v>870</v>
      </c>
      <c r="D128" s="57">
        <v>110980</v>
      </c>
      <c r="F128" s="57">
        <v>110980</v>
      </c>
      <c r="I128" s="57">
        <v>110980</v>
      </c>
      <c r="K128" s="57">
        <v>110980</v>
      </c>
      <c r="L128" s="57">
        <v>110980</v>
      </c>
    </row>
    <row r="129" spans="2:12" x14ac:dyDescent="0.25">
      <c r="B129" s="57" t="s">
        <v>83</v>
      </c>
      <c r="D129" s="57">
        <v>147973</v>
      </c>
      <c r="F129" s="57">
        <v>147973</v>
      </c>
      <c r="I129" s="57">
        <v>147973</v>
      </c>
      <c r="K129" s="57">
        <v>147973</v>
      </c>
      <c r="L129" s="57">
        <v>147973</v>
      </c>
    </row>
    <row r="130" spans="2:12" x14ac:dyDescent="0.25">
      <c r="B130" s="57" t="s">
        <v>84</v>
      </c>
      <c r="D130" s="57">
        <v>159835</v>
      </c>
      <c r="F130" s="57">
        <v>159835</v>
      </c>
      <c r="I130" s="57">
        <v>159835</v>
      </c>
      <c r="K130" s="57">
        <v>159835</v>
      </c>
      <c r="L130" s="57">
        <v>159835</v>
      </c>
    </row>
    <row r="131" spans="2:12" x14ac:dyDescent="0.25">
      <c r="B131" s="57" t="s">
        <v>85</v>
      </c>
      <c r="D131" s="57">
        <v>228668</v>
      </c>
      <c r="F131" s="57">
        <v>228668</v>
      </c>
      <c r="I131" s="57">
        <v>228668</v>
      </c>
      <c r="K131" s="57">
        <v>228668</v>
      </c>
      <c r="L131" s="57">
        <v>228668</v>
      </c>
    </row>
    <row r="132" spans="2:12" x14ac:dyDescent="0.25">
      <c r="B132" s="57" t="s">
        <v>86</v>
      </c>
      <c r="D132" s="57">
        <v>169099</v>
      </c>
      <c r="F132" s="57">
        <v>169099</v>
      </c>
      <c r="I132" s="57">
        <v>169099</v>
      </c>
      <c r="K132" s="57">
        <v>169099</v>
      </c>
      <c r="L132" s="57">
        <v>169099</v>
      </c>
    </row>
    <row r="133" spans="2:12" x14ac:dyDescent="0.25">
      <c r="B133" s="57" t="s">
        <v>77</v>
      </c>
    </row>
    <row r="134" spans="2:12" x14ac:dyDescent="0.25">
      <c r="B134" s="57" t="s">
        <v>871</v>
      </c>
      <c r="D134" s="57">
        <v>321089</v>
      </c>
      <c r="F134" s="57">
        <v>321089</v>
      </c>
      <c r="I134" s="57">
        <v>321089</v>
      </c>
      <c r="K134" s="57">
        <v>321089</v>
      </c>
      <c r="L134" s="57">
        <v>321089</v>
      </c>
    </row>
    <row r="135" spans="2:12" x14ac:dyDescent="0.25">
      <c r="B135" s="57" t="s">
        <v>872</v>
      </c>
      <c r="D135" s="57">
        <v>642178</v>
      </c>
      <c r="F135" s="57">
        <v>642178</v>
      </c>
      <c r="I135" s="57">
        <v>642178</v>
      </c>
      <c r="K135" s="57">
        <v>642178</v>
      </c>
      <c r="L135" s="57">
        <v>642178</v>
      </c>
    </row>
    <row r="136" spans="2:12" x14ac:dyDescent="0.25">
      <c r="B136" s="57" t="s">
        <v>87</v>
      </c>
      <c r="D136" s="57">
        <v>321089</v>
      </c>
      <c r="F136" s="57">
        <v>321089</v>
      </c>
      <c r="I136" s="57">
        <v>321089</v>
      </c>
      <c r="K136" s="57">
        <v>321089</v>
      </c>
      <c r="L136" s="57">
        <v>321089</v>
      </c>
    </row>
    <row r="137" spans="2:12" x14ac:dyDescent="0.25">
      <c r="B137" s="57" t="s">
        <v>873</v>
      </c>
      <c r="D137" s="57">
        <v>642178</v>
      </c>
      <c r="F137" s="57">
        <v>642178</v>
      </c>
      <c r="I137" s="57">
        <v>642178</v>
      </c>
      <c r="K137" s="57">
        <v>642178</v>
      </c>
      <c r="L137" s="57">
        <v>642178</v>
      </c>
    </row>
    <row r="138" spans="2:12" x14ac:dyDescent="0.25">
      <c r="B138" s="57" t="s">
        <v>874</v>
      </c>
      <c r="D138" s="57">
        <v>642178</v>
      </c>
      <c r="F138" s="57">
        <v>642178</v>
      </c>
      <c r="I138" s="57">
        <v>642178</v>
      </c>
      <c r="K138" s="57">
        <v>642178</v>
      </c>
      <c r="L138" s="57">
        <v>642178</v>
      </c>
    </row>
    <row r="139" spans="2:12" x14ac:dyDescent="0.25">
      <c r="B139" s="57" t="s">
        <v>88</v>
      </c>
      <c r="D139" s="57">
        <v>240817</v>
      </c>
      <c r="F139" s="57">
        <v>240817</v>
      </c>
      <c r="I139" s="57">
        <v>240817</v>
      </c>
      <c r="K139" s="57">
        <v>240817</v>
      </c>
      <c r="L139" s="57">
        <v>240817</v>
      </c>
    </row>
    <row r="140" spans="2:12" x14ac:dyDescent="0.25">
      <c r="B140" s="57" t="s">
        <v>875</v>
      </c>
      <c r="D140" s="57">
        <v>642178</v>
      </c>
      <c r="F140" s="57">
        <v>642178</v>
      </c>
      <c r="I140" s="57">
        <v>642178</v>
      </c>
      <c r="K140" s="57">
        <v>642178</v>
      </c>
      <c r="L140" s="57">
        <v>642178</v>
      </c>
    </row>
    <row r="141" spans="2:12" x14ac:dyDescent="0.25">
      <c r="B141" s="57" t="s">
        <v>89</v>
      </c>
      <c r="D141" s="57">
        <v>642178</v>
      </c>
      <c r="F141" s="57">
        <v>642178</v>
      </c>
      <c r="I141" s="57">
        <v>642178</v>
      </c>
      <c r="K141" s="57">
        <v>642178</v>
      </c>
      <c r="L141" s="57">
        <v>642178</v>
      </c>
    </row>
    <row r="142" spans="2:12" x14ac:dyDescent="0.25">
      <c r="B142" s="57" t="s">
        <v>90</v>
      </c>
      <c r="D142" s="57">
        <v>642178</v>
      </c>
      <c r="F142" s="57">
        <v>642178</v>
      </c>
      <c r="I142" s="57">
        <v>642178</v>
      </c>
      <c r="K142" s="57">
        <v>642178</v>
      </c>
      <c r="L142" s="57">
        <v>642178</v>
      </c>
    </row>
    <row r="143" spans="2:12" x14ac:dyDescent="0.25">
      <c r="B143" s="57" t="s">
        <v>91</v>
      </c>
      <c r="D143" s="57">
        <v>642178</v>
      </c>
      <c r="F143" s="57">
        <v>642178</v>
      </c>
      <c r="I143" s="57">
        <v>642178</v>
      </c>
      <c r="K143" s="57">
        <v>642178</v>
      </c>
      <c r="L143" s="57">
        <v>642178</v>
      </c>
    </row>
    <row r="144" spans="2:12" x14ac:dyDescent="0.25">
      <c r="B144" s="57" t="s">
        <v>92</v>
      </c>
      <c r="D144" s="57">
        <v>240817</v>
      </c>
      <c r="F144" s="57">
        <v>240817</v>
      </c>
      <c r="I144" s="57">
        <v>240817</v>
      </c>
      <c r="K144" s="57">
        <v>240817</v>
      </c>
      <c r="L144" s="57">
        <v>240817</v>
      </c>
    </row>
    <row r="145" spans="2:12" x14ac:dyDescent="0.25">
      <c r="B145" s="57" t="s">
        <v>93</v>
      </c>
      <c r="D145" s="57">
        <v>321089</v>
      </c>
      <c r="F145" s="57">
        <v>321089</v>
      </c>
      <c r="I145" s="57">
        <v>321089</v>
      </c>
      <c r="K145" s="57">
        <v>321089</v>
      </c>
      <c r="L145" s="57">
        <v>321089</v>
      </c>
    </row>
    <row r="146" spans="2:12" x14ac:dyDescent="0.25">
      <c r="B146" s="57" t="s">
        <v>876</v>
      </c>
    </row>
    <row r="147" spans="2:12" x14ac:dyDescent="0.25">
      <c r="B147" s="57" t="s">
        <v>877</v>
      </c>
      <c r="D147" s="57">
        <v>100000</v>
      </c>
      <c r="F147" s="57">
        <v>100000</v>
      </c>
      <c r="I147" s="57">
        <v>100000</v>
      </c>
      <c r="K147" s="57">
        <v>100000</v>
      </c>
      <c r="L147" s="57">
        <v>100000</v>
      </c>
    </row>
    <row r="148" spans="2:12" x14ac:dyDescent="0.25">
      <c r="B148" s="57" t="s">
        <v>878</v>
      </c>
      <c r="D148" s="57">
        <v>72727</v>
      </c>
      <c r="F148" s="57">
        <v>72727</v>
      </c>
      <c r="I148" s="57">
        <v>72727</v>
      </c>
      <c r="K148" s="57">
        <v>72727</v>
      </c>
      <c r="L148" s="57">
        <v>72727</v>
      </c>
    </row>
    <row r="149" spans="2:12" x14ac:dyDescent="0.25">
      <c r="B149" s="57" t="s">
        <v>879</v>
      </c>
      <c r="D149" s="57">
        <v>100000</v>
      </c>
      <c r="F149" s="57">
        <v>100000</v>
      </c>
      <c r="I149" s="57">
        <v>100000</v>
      </c>
      <c r="K149" s="57">
        <v>100000</v>
      </c>
      <c r="L149" s="57">
        <v>100000</v>
      </c>
    </row>
    <row r="150" spans="2:12" x14ac:dyDescent="0.25">
      <c r="B150" s="57" t="s">
        <v>880</v>
      </c>
      <c r="D150" s="57">
        <v>950513</v>
      </c>
      <c r="F150" s="57">
        <v>950513</v>
      </c>
      <c r="I150" s="57">
        <v>950513</v>
      </c>
      <c r="K150" s="57">
        <v>950513</v>
      </c>
      <c r="L150" s="57">
        <v>950513</v>
      </c>
    </row>
    <row r="151" spans="2:12" x14ac:dyDescent="0.25">
      <c r="B151" s="57" t="s">
        <v>94</v>
      </c>
      <c r="D151" s="57">
        <v>2000000</v>
      </c>
      <c r="F151" s="57">
        <v>1999000</v>
      </c>
      <c r="G151" s="57">
        <v>660000</v>
      </c>
      <c r="I151" s="57">
        <v>1339000</v>
      </c>
      <c r="K151" s="57">
        <v>1339000</v>
      </c>
      <c r="L151" s="57">
        <v>1339000</v>
      </c>
    </row>
    <row r="152" spans="2:12" x14ac:dyDescent="0.25">
      <c r="B152" s="57" t="s">
        <v>95</v>
      </c>
      <c r="D152" s="57">
        <v>68501</v>
      </c>
      <c r="F152" s="57">
        <v>68501</v>
      </c>
      <c r="I152" s="57">
        <v>68501</v>
      </c>
      <c r="K152" s="57">
        <v>68501</v>
      </c>
      <c r="L152" s="57">
        <v>68501</v>
      </c>
    </row>
    <row r="153" spans="2:12" x14ac:dyDescent="0.25">
      <c r="B153" s="57" t="s">
        <v>881</v>
      </c>
      <c r="D153" s="57">
        <v>68501</v>
      </c>
      <c r="F153" s="57">
        <v>68501</v>
      </c>
      <c r="I153" s="57">
        <v>68501</v>
      </c>
      <c r="K153" s="57">
        <v>68501</v>
      </c>
      <c r="L153" s="57">
        <v>68501</v>
      </c>
    </row>
    <row r="154" spans="2:12" x14ac:dyDescent="0.25">
      <c r="B154" s="57" t="s">
        <v>882</v>
      </c>
      <c r="D154" s="57">
        <v>190480</v>
      </c>
      <c r="F154" s="57">
        <v>190480</v>
      </c>
      <c r="I154" s="57">
        <v>190480</v>
      </c>
      <c r="K154" s="57">
        <v>190480</v>
      </c>
      <c r="L154" s="57">
        <v>190480</v>
      </c>
    </row>
    <row r="155" spans="2:12" x14ac:dyDescent="0.25">
      <c r="B155" s="57" t="s">
        <v>96</v>
      </c>
      <c r="D155" s="57">
        <v>28607</v>
      </c>
      <c r="F155" s="57">
        <v>28607</v>
      </c>
      <c r="I155" s="57">
        <v>28607</v>
      </c>
      <c r="K155" s="57">
        <v>28607</v>
      </c>
      <c r="L155" s="57">
        <v>28607</v>
      </c>
    </row>
    <row r="156" spans="2:12" x14ac:dyDescent="0.25">
      <c r="B156" s="57" t="s">
        <v>97</v>
      </c>
      <c r="D156" s="57">
        <v>143037</v>
      </c>
      <c r="F156" s="57">
        <v>143037</v>
      </c>
      <c r="I156" s="57">
        <v>143037</v>
      </c>
      <c r="K156" s="57">
        <v>143037</v>
      </c>
      <c r="L156" s="57">
        <v>143037</v>
      </c>
    </row>
    <row r="157" spans="2:12" x14ac:dyDescent="0.25">
      <c r="B157" s="57" t="s">
        <v>883</v>
      </c>
      <c r="D157" s="57">
        <v>294002</v>
      </c>
      <c r="F157" s="57">
        <v>294002</v>
      </c>
      <c r="I157" s="57">
        <v>294002</v>
      </c>
      <c r="K157" s="57">
        <v>294002</v>
      </c>
      <c r="L157" s="57">
        <v>294002</v>
      </c>
    </row>
    <row r="158" spans="2:12" x14ac:dyDescent="0.25">
      <c r="B158" s="57" t="s">
        <v>884</v>
      </c>
      <c r="D158" s="57">
        <v>326669</v>
      </c>
      <c r="F158" s="57">
        <v>326669</v>
      </c>
      <c r="I158" s="57">
        <v>326669</v>
      </c>
      <c r="K158" s="57">
        <v>326669</v>
      </c>
      <c r="L158" s="57">
        <v>326669</v>
      </c>
    </row>
    <row r="159" spans="2:12" x14ac:dyDescent="0.25">
      <c r="B159" s="57" t="s">
        <v>98</v>
      </c>
      <c r="D159" s="57">
        <v>326669</v>
      </c>
      <c r="F159" s="57">
        <v>326669</v>
      </c>
      <c r="I159" s="57">
        <v>326669</v>
      </c>
      <c r="K159" s="57">
        <v>326669</v>
      </c>
      <c r="L159" s="57">
        <v>326669</v>
      </c>
    </row>
    <row r="160" spans="2:12" x14ac:dyDescent="0.25">
      <c r="B160" s="57" t="s">
        <v>885</v>
      </c>
      <c r="D160" s="57">
        <v>30191</v>
      </c>
      <c r="F160" s="57">
        <v>30191</v>
      </c>
      <c r="I160" s="57">
        <v>30191</v>
      </c>
      <c r="K160" s="57">
        <v>30191</v>
      </c>
      <c r="L160" s="57">
        <v>30191</v>
      </c>
    </row>
    <row r="161" spans="2:12" x14ac:dyDescent="0.25">
      <c r="B161" s="57" t="s">
        <v>886</v>
      </c>
      <c r="D161" s="57">
        <v>21565</v>
      </c>
      <c r="F161" s="57">
        <v>21565</v>
      </c>
      <c r="I161" s="57">
        <v>21565</v>
      </c>
      <c r="K161" s="57">
        <v>21565</v>
      </c>
      <c r="L161" s="57">
        <v>21565</v>
      </c>
    </row>
    <row r="162" spans="2:12" x14ac:dyDescent="0.25">
      <c r="B162" s="57" t="s">
        <v>99</v>
      </c>
      <c r="D162" s="57">
        <v>172518</v>
      </c>
      <c r="F162" s="57">
        <v>172518</v>
      </c>
      <c r="I162" s="57">
        <v>172518</v>
      </c>
      <c r="K162" s="57">
        <v>172518</v>
      </c>
      <c r="L162" s="57">
        <v>172518</v>
      </c>
    </row>
    <row r="163" spans="2:12" x14ac:dyDescent="0.25">
      <c r="B163" s="57" t="s">
        <v>887</v>
      </c>
      <c r="D163" s="57">
        <v>60381</v>
      </c>
      <c r="F163" s="57">
        <v>60381</v>
      </c>
      <c r="I163" s="57">
        <v>60381</v>
      </c>
      <c r="K163" s="57">
        <v>60381</v>
      </c>
      <c r="L163" s="57">
        <v>60381</v>
      </c>
    </row>
    <row r="164" spans="2:12" x14ac:dyDescent="0.25">
      <c r="B164" s="57" t="s">
        <v>888</v>
      </c>
      <c r="D164" s="57">
        <v>120763</v>
      </c>
      <c r="F164" s="57">
        <v>120763</v>
      </c>
      <c r="I164" s="57">
        <v>120763</v>
      </c>
      <c r="K164" s="57">
        <v>120763</v>
      </c>
      <c r="L164" s="57">
        <v>120763</v>
      </c>
    </row>
    <row r="165" spans="2:12" x14ac:dyDescent="0.25">
      <c r="B165" s="57" t="s">
        <v>889</v>
      </c>
      <c r="D165" s="57">
        <v>129388</v>
      </c>
      <c r="F165" s="57">
        <v>129388</v>
      </c>
      <c r="I165" s="57">
        <v>129388</v>
      </c>
      <c r="K165" s="57">
        <v>129388</v>
      </c>
      <c r="L165" s="57">
        <v>129388</v>
      </c>
    </row>
    <row r="166" spans="2:12" x14ac:dyDescent="0.25">
      <c r="B166" s="57" t="s">
        <v>100</v>
      </c>
      <c r="D166" s="57">
        <v>388165</v>
      </c>
      <c r="F166" s="57">
        <v>388165</v>
      </c>
      <c r="I166" s="57">
        <v>388165</v>
      </c>
      <c r="K166" s="57">
        <v>388165</v>
      </c>
      <c r="L166" s="57">
        <v>388165</v>
      </c>
    </row>
    <row r="167" spans="2:12" x14ac:dyDescent="0.25">
      <c r="B167" s="57" t="s">
        <v>101</v>
      </c>
      <c r="D167" s="57">
        <v>776331</v>
      </c>
      <c r="F167" s="57">
        <v>776331</v>
      </c>
      <c r="I167" s="57">
        <v>776331</v>
      </c>
      <c r="K167" s="57">
        <v>776331</v>
      </c>
      <c r="L167" s="57">
        <v>776331</v>
      </c>
    </row>
    <row r="168" spans="2:12" x14ac:dyDescent="0.25">
      <c r="B168" s="57" t="s">
        <v>102</v>
      </c>
      <c r="D168" s="57">
        <v>431295</v>
      </c>
      <c r="F168" s="57">
        <v>431295</v>
      </c>
      <c r="I168" s="57">
        <v>431295</v>
      </c>
      <c r="K168" s="57">
        <v>431295</v>
      </c>
      <c r="L168" s="57">
        <v>431295</v>
      </c>
    </row>
    <row r="169" spans="2:12" x14ac:dyDescent="0.25">
      <c r="B169" s="57" t="s">
        <v>103</v>
      </c>
      <c r="D169" s="57">
        <v>431295</v>
      </c>
      <c r="F169" s="57">
        <v>431295</v>
      </c>
      <c r="I169" s="57">
        <v>431295</v>
      </c>
      <c r="K169" s="57">
        <v>431295</v>
      </c>
      <c r="L169" s="57">
        <v>431295</v>
      </c>
    </row>
    <row r="170" spans="2:12" x14ac:dyDescent="0.25">
      <c r="B170" s="57" t="s">
        <v>104</v>
      </c>
      <c r="D170" s="57">
        <v>69007</v>
      </c>
      <c r="F170" s="57">
        <v>69007</v>
      </c>
      <c r="I170" s="57">
        <v>69007</v>
      </c>
      <c r="K170" s="57">
        <v>69007</v>
      </c>
      <c r="L170" s="57">
        <v>69007</v>
      </c>
    </row>
    <row r="171" spans="2:12" x14ac:dyDescent="0.25">
      <c r="B171" s="57" t="s">
        <v>104</v>
      </c>
      <c r="D171" s="57">
        <v>69007</v>
      </c>
      <c r="F171" s="57">
        <v>69007</v>
      </c>
      <c r="I171" s="57">
        <v>69007</v>
      </c>
      <c r="K171" s="57">
        <v>69007</v>
      </c>
      <c r="L171" s="57">
        <v>69007</v>
      </c>
    </row>
    <row r="172" spans="2:12" x14ac:dyDescent="0.25">
      <c r="B172" s="57" t="s">
        <v>104</v>
      </c>
      <c r="D172" s="57">
        <v>60381</v>
      </c>
      <c r="F172" s="57">
        <v>60381</v>
      </c>
      <c r="I172" s="57">
        <v>60381</v>
      </c>
      <c r="K172" s="57">
        <v>60381</v>
      </c>
      <c r="L172" s="57">
        <v>60381</v>
      </c>
    </row>
    <row r="175" spans="2:12" x14ac:dyDescent="0.25">
      <c r="B175" s="57" t="s">
        <v>22</v>
      </c>
      <c r="D175" s="57">
        <v>71277266</v>
      </c>
      <c r="F175" s="57">
        <v>70295336</v>
      </c>
      <c r="G175" s="57">
        <v>12386383</v>
      </c>
      <c r="I175" s="57">
        <v>56283861</v>
      </c>
      <c r="J175" s="57">
        <v>1625092</v>
      </c>
      <c r="K175" s="57">
        <v>57908953</v>
      </c>
      <c r="L175" s="57">
        <v>60355998</v>
      </c>
    </row>
    <row r="177" spans="2:12" x14ac:dyDescent="0.25">
      <c r="L177" s="57">
        <f>+SUM(L89:L172)</f>
        <v>60355996</v>
      </c>
    </row>
    <row r="178" spans="2:12" x14ac:dyDescent="0.25">
      <c r="B178" s="57" t="s">
        <v>848</v>
      </c>
      <c r="D178" s="57">
        <f>+L104+L105+L106+L107+L108</f>
        <v>24024337</v>
      </c>
    </row>
    <row r="179" spans="2:12" x14ac:dyDescent="0.25">
      <c r="B179" s="57" t="s">
        <v>836</v>
      </c>
      <c r="D179" s="57">
        <f>+SUM(L98:L101)</f>
        <v>10811638</v>
      </c>
    </row>
    <row r="180" spans="2:12" x14ac:dyDescent="0.25">
      <c r="B180" s="57" t="s">
        <v>837</v>
      </c>
      <c r="D180" s="57">
        <f>+L175-D178-D179</f>
        <v>25520023</v>
      </c>
    </row>
    <row r="187" spans="2:12" x14ac:dyDescent="0.25">
      <c r="B187" s="57" t="s">
        <v>890</v>
      </c>
    </row>
    <row r="188" spans="2:12" x14ac:dyDescent="0.25">
      <c r="B188" s="57" t="s">
        <v>891</v>
      </c>
    </row>
    <row r="189" spans="2:12" x14ac:dyDescent="0.25">
      <c r="B189" s="57" t="s">
        <v>892</v>
      </c>
    </row>
    <row r="190" spans="2:12" x14ac:dyDescent="0.25">
      <c r="B190" s="57" t="s">
        <v>893</v>
      </c>
    </row>
    <row r="192" spans="2:12" x14ac:dyDescent="0.25">
      <c r="B192" s="57" t="s">
        <v>894</v>
      </c>
    </row>
    <row r="194" spans="2:5" x14ac:dyDescent="0.25">
      <c r="B194" s="57" t="s">
        <v>895</v>
      </c>
    </row>
    <row r="197" spans="2:5" x14ac:dyDescent="0.25">
      <c r="B197" s="57" t="s">
        <v>0</v>
      </c>
      <c r="E197" s="57" t="s">
        <v>105</v>
      </c>
    </row>
    <row r="198" spans="2:5" x14ac:dyDescent="0.25">
      <c r="B198" s="57" t="s">
        <v>2</v>
      </c>
    </row>
    <row r="199" spans="2:5" x14ac:dyDescent="0.25">
      <c r="B199" s="57" t="s">
        <v>3</v>
      </c>
    </row>
    <row r="201" spans="2:5" x14ac:dyDescent="0.25">
      <c r="B201" s="57" t="s">
        <v>106</v>
      </c>
    </row>
    <row r="202" spans="2:5" x14ac:dyDescent="0.25">
      <c r="B202" s="57" t="s">
        <v>107</v>
      </c>
    </row>
    <row r="203" spans="2:5" x14ac:dyDescent="0.25">
      <c r="B203" s="57">
        <v>1996</v>
      </c>
    </row>
    <row r="204" spans="2:5" x14ac:dyDescent="0.25">
      <c r="D204" s="57" t="s">
        <v>26</v>
      </c>
    </row>
    <row r="205" spans="2:5" x14ac:dyDescent="0.25">
      <c r="B205" s="57" t="s">
        <v>108</v>
      </c>
      <c r="C205" s="57" t="s">
        <v>109</v>
      </c>
      <c r="D205" s="57" t="s">
        <v>110</v>
      </c>
      <c r="E205" s="57">
        <v>1996</v>
      </c>
    </row>
    <row r="208" spans="2:5" x14ac:dyDescent="0.25">
      <c r="B208" s="57" t="s">
        <v>111</v>
      </c>
      <c r="C208" s="57">
        <v>2442425</v>
      </c>
      <c r="D208" s="57">
        <v>1007955</v>
      </c>
      <c r="E208" s="57">
        <v>3450380</v>
      </c>
    </row>
    <row r="210" spans="2:5" x14ac:dyDescent="0.25">
      <c r="B210" s="57" t="s">
        <v>112</v>
      </c>
      <c r="C210" s="57">
        <v>2382578</v>
      </c>
      <c r="D210" s="57">
        <v>982720</v>
      </c>
      <c r="E210" s="57">
        <v>3365298</v>
      </c>
    </row>
    <row r="211" spans="2:5" x14ac:dyDescent="0.25">
      <c r="B211" s="57" t="s">
        <v>113</v>
      </c>
    </row>
    <row r="213" spans="2:5" x14ac:dyDescent="0.25">
      <c r="B213" s="57" t="s">
        <v>114</v>
      </c>
      <c r="C213" s="57">
        <v>59847</v>
      </c>
      <c r="D213" s="57">
        <v>25235</v>
      </c>
      <c r="E213" s="57">
        <v>85082</v>
      </c>
    </row>
    <row r="214" spans="2:5" x14ac:dyDescent="0.25">
      <c r="B214" s="57" t="s">
        <v>115</v>
      </c>
    </row>
    <row r="216" spans="2:5" x14ac:dyDescent="0.25">
      <c r="B216" s="57" t="s">
        <v>116</v>
      </c>
      <c r="C216" s="57">
        <v>826250</v>
      </c>
      <c r="D216" s="57">
        <v>84795</v>
      </c>
      <c r="E216" s="57">
        <v>911045</v>
      </c>
    </row>
    <row r="218" spans="2:5" x14ac:dyDescent="0.25">
      <c r="B218" s="57" t="s">
        <v>117</v>
      </c>
      <c r="C218" s="57">
        <v>235551</v>
      </c>
      <c r="D218" s="57">
        <v>84795</v>
      </c>
      <c r="E218" s="57">
        <v>320346</v>
      </c>
    </row>
    <row r="219" spans="2:5" x14ac:dyDescent="0.25">
      <c r="B219" s="57" t="s">
        <v>118</v>
      </c>
    </row>
    <row r="221" spans="2:5" x14ac:dyDescent="0.25">
      <c r="B221" s="57" t="s">
        <v>896</v>
      </c>
      <c r="C221" s="57">
        <v>186599</v>
      </c>
      <c r="D221" s="57">
        <v>69624</v>
      </c>
      <c r="E221" s="57">
        <v>256223</v>
      </c>
    </row>
    <row r="222" spans="2:5" x14ac:dyDescent="0.25">
      <c r="B222" s="57" t="s">
        <v>897</v>
      </c>
      <c r="C222" s="57">
        <v>48952</v>
      </c>
      <c r="D222" s="57">
        <v>15171</v>
      </c>
      <c r="E222" s="57">
        <v>64123</v>
      </c>
    </row>
    <row r="224" spans="2:5" x14ac:dyDescent="0.25">
      <c r="B224" s="57" t="s">
        <v>119</v>
      </c>
      <c r="C224" s="57">
        <v>590699</v>
      </c>
      <c r="D224" s="57">
        <v>0</v>
      </c>
      <c r="E224" s="57">
        <v>590699</v>
      </c>
    </row>
    <row r="226" spans="2:5" x14ac:dyDescent="0.25">
      <c r="B226" s="57" t="s">
        <v>898</v>
      </c>
      <c r="C226" s="57">
        <v>590699</v>
      </c>
      <c r="D226" s="57">
        <v>0</v>
      </c>
      <c r="E226" s="57">
        <v>590699</v>
      </c>
    </row>
    <row r="228" spans="2:5" x14ac:dyDescent="0.25">
      <c r="B228" s="57" t="s">
        <v>120</v>
      </c>
      <c r="C228" s="57">
        <v>892750</v>
      </c>
      <c r="D228" s="57">
        <v>0</v>
      </c>
      <c r="E228" s="57">
        <v>892750</v>
      </c>
    </row>
    <row r="230" spans="2:5" x14ac:dyDescent="0.25">
      <c r="B230" s="57" t="s">
        <v>121</v>
      </c>
      <c r="C230" s="57">
        <v>892750</v>
      </c>
      <c r="D230" s="57">
        <v>0</v>
      </c>
      <c r="E230" s="57">
        <v>892750</v>
      </c>
    </row>
    <row r="232" spans="2:5" x14ac:dyDescent="0.25">
      <c r="B232" s="57" t="s">
        <v>122</v>
      </c>
      <c r="C232" s="57">
        <v>1612638</v>
      </c>
      <c r="D232" s="57">
        <v>0</v>
      </c>
      <c r="E232" s="57">
        <v>1612638</v>
      </c>
    </row>
    <row r="234" spans="2:5" x14ac:dyDescent="0.25">
      <c r="B234" s="57" t="s">
        <v>123</v>
      </c>
      <c r="C234" s="57">
        <v>1000938</v>
      </c>
      <c r="D234" s="57">
        <v>0</v>
      </c>
      <c r="E234" s="57">
        <v>1000938</v>
      </c>
    </row>
    <row r="235" spans="2:5" x14ac:dyDescent="0.25">
      <c r="B235" s="57" t="s">
        <v>124</v>
      </c>
      <c r="C235" s="57">
        <v>611700</v>
      </c>
      <c r="D235" s="57">
        <v>0</v>
      </c>
      <c r="E235" s="57">
        <v>611700</v>
      </c>
    </row>
    <row r="238" spans="2:5" x14ac:dyDescent="0.25">
      <c r="B238" s="57" t="s">
        <v>34</v>
      </c>
      <c r="C238" s="57">
        <f>C232+C228+C216+C208</f>
        <v>5774063</v>
      </c>
      <c r="D238" s="57">
        <f>D232+D228+D216+D208</f>
        <v>1092750</v>
      </c>
      <c r="E238" s="57">
        <f>E232+E228+E216+E208</f>
        <v>6866813</v>
      </c>
    </row>
    <row r="240" spans="2:5" x14ac:dyDescent="0.25">
      <c r="B240" s="57" t="s">
        <v>899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2"/>
  <sheetViews>
    <sheetView workbookViewId="0">
      <selection activeCell="J92" sqref="J92"/>
    </sheetView>
  </sheetViews>
  <sheetFormatPr baseColWidth="10" defaultColWidth="11.5703125" defaultRowHeight="15" x14ac:dyDescent="0.25"/>
  <sheetData>
    <row r="1" spans="2:5" ht="14.45" x14ac:dyDescent="0.3">
      <c r="B1" t="s">
        <v>125</v>
      </c>
    </row>
    <row r="2" spans="2:5" ht="14.45" x14ac:dyDescent="0.3">
      <c r="B2" t="s">
        <v>126</v>
      </c>
    </row>
    <row r="3" spans="2:5" ht="14.45" x14ac:dyDescent="0.3">
      <c r="B3" t="s">
        <v>127</v>
      </c>
    </row>
    <row r="6" spans="2:5" ht="14.45" x14ac:dyDescent="0.3">
      <c r="B6" t="s">
        <v>128</v>
      </c>
    </row>
    <row r="7" spans="2:5" ht="14.45" x14ac:dyDescent="0.3">
      <c r="D7" t="s">
        <v>129</v>
      </c>
      <c r="E7" t="s">
        <v>129</v>
      </c>
    </row>
    <row r="8" spans="2:5" ht="14.45" x14ac:dyDescent="0.3">
      <c r="D8" t="s">
        <v>130</v>
      </c>
      <c r="E8" t="s">
        <v>131</v>
      </c>
    </row>
    <row r="10" spans="2:5" ht="14.45" x14ac:dyDescent="0.3">
      <c r="B10" t="s">
        <v>132</v>
      </c>
      <c r="D10" s="1">
        <v>121876989</v>
      </c>
      <c r="E10" s="1">
        <v>110940475</v>
      </c>
    </row>
    <row r="13" spans="2:5" ht="14.45" x14ac:dyDescent="0.3">
      <c r="B13" t="s">
        <v>133</v>
      </c>
      <c r="D13" s="1">
        <v>117703210</v>
      </c>
      <c r="E13" s="1">
        <v>110127315</v>
      </c>
    </row>
    <row r="15" spans="2:5" ht="14.45" x14ac:dyDescent="0.3">
      <c r="B15" t="s">
        <v>134</v>
      </c>
      <c r="D15" s="1">
        <v>85804300</v>
      </c>
      <c r="E15" s="1">
        <v>82651402</v>
      </c>
    </row>
    <row r="17" spans="2:5" ht="14.45" x14ac:dyDescent="0.3">
      <c r="B17" t="s">
        <v>135</v>
      </c>
      <c r="D17" s="1">
        <v>6390275</v>
      </c>
      <c r="E17" s="1">
        <v>5754029</v>
      </c>
    </row>
    <row r="18" spans="2:5" ht="14.45" x14ac:dyDescent="0.3">
      <c r="B18" t="s">
        <v>136</v>
      </c>
      <c r="D18" s="1">
        <v>79414025</v>
      </c>
      <c r="E18" s="1">
        <v>76897373</v>
      </c>
    </row>
    <row r="20" spans="2:5" ht="14.45" x14ac:dyDescent="0.3">
      <c r="B20" t="s">
        <v>137</v>
      </c>
      <c r="D20" s="1">
        <v>31898910</v>
      </c>
      <c r="E20" s="1">
        <v>27475913</v>
      </c>
    </row>
    <row r="22" spans="2:5" ht="14.45" x14ac:dyDescent="0.3">
      <c r="B22" t="s">
        <v>138</v>
      </c>
      <c r="D22" s="1">
        <v>20310919</v>
      </c>
      <c r="E22" s="1">
        <v>15887922</v>
      </c>
    </row>
    <row r="23" spans="2:5" ht="14.45" x14ac:dyDescent="0.3">
      <c r="B23" t="s">
        <v>139</v>
      </c>
      <c r="D23" s="1">
        <v>7208053</v>
      </c>
      <c r="E23" s="1">
        <v>5564364</v>
      </c>
    </row>
    <row r="24" spans="2:5" x14ac:dyDescent="0.25">
      <c r="B24" t="s">
        <v>140</v>
      </c>
      <c r="D24" s="1">
        <v>8595563</v>
      </c>
      <c r="E24" s="1">
        <v>5825935</v>
      </c>
    </row>
    <row r="25" spans="2:5" x14ac:dyDescent="0.25">
      <c r="B25" t="s">
        <v>141</v>
      </c>
      <c r="D25" s="1">
        <v>4471770</v>
      </c>
      <c r="E25" s="1">
        <v>4471770</v>
      </c>
    </row>
    <row r="26" spans="2:5" x14ac:dyDescent="0.25">
      <c r="B26" t="s">
        <v>142</v>
      </c>
      <c r="D26" s="1">
        <v>28863</v>
      </c>
      <c r="E26" s="1">
        <v>24803</v>
      </c>
    </row>
    <row r="27" spans="2:5" x14ac:dyDescent="0.25">
      <c r="B27" t="s">
        <v>143</v>
      </c>
      <c r="D27" s="1">
        <v>6670</v>
      </c>
      <c r="E27" s="1">
        <v>1050</v>
      </c>
    </row>
    <row r="29" spans="2:5" x14ac:dyDescent="0.25">
      <c r="B29" t="s">
        <v>144</v>
      </c>
      <c r="D29" s="1">
        <v>5917514</v>
      </c>
      <c r="E29" s="1">
        <v>5917514</v>
      </c>
    </row>
    <row r="30" spans="2:5" x14ac:dyDescent="0.25">
      <c r="B30" t="s">
        <v>145</v>
      </c>
      <c r="D30" s="1">
        <v>3235446</v>
      </c>
      <c r="E30" s="1">
        <v>3235446</v>
      </c>
    </row>
    <row r="31" spans="2:5" x14ac:dyDescent="0.25">
      <c r="B31" t="s">
        <v>146</v>
      </c>
      <c r="D31" s="1">
        <v>2682068</v>
      </c>
      <c r="E31" s="1">
        <v>2682068</v>
      </c>
    </row>
    <row r="32" spans="2:5" x14ac:dyDescent="0.25">
      <c r="C32" t="s">
        <v>147</v>
      </c>
    </row>
    <row r="33" spans="2:5" x14ac:dyDescent="0.25">
      <c r="B33" t="s">
        <v>148</v>
      </c>
      <c r="D33" s="1">
        <v>5029340</v>
      </c>
      <c r="E33" s="1">
        <v>5029340</v>
      </c>
    </row>
    <row r="35" spans="2:5" x14ac:dyDescent="0.25">
      <c r="B35" t="s">
        <v>149</v>
      </c>
      <c r="D35" s="1">
        <v>641137</v>
      </c>
      <c r="E35" s="1">
        <v>641137</v>
      </c>
    </row>
    <row r="38" spans="2:5" x14ac:dyDescent="0.25">
      <c r="B38" t="s">
        <v>150</v>
      </c>
      <c r="D38" s="1">
        <v>4173779</v>
      </c>
      <c r="E38" s="1">
        <v>4173779</v>
      </c>
    </row>
    <row r="40" spans="2:5" x14ac:dyDescent="0.25">
      <c r="B40" t="s">
        <v>151</v>
      </c>
      <c r="D40" s="1">
        <v>4173779</v>
      </c>
      <c r="E40" s="1">
        <v>4173779</v>
      </c>
    </row>
    <row r="41" spans="2:5" x14ac:dyDescent="0.25">
      <c r="B41" t="s">
        <v>136</v>
      </c>
      <c r="D41" s="1">
        <v>4173779</v>
      </c>
      <c r="E41" s="1">
        <v>4173779</v>
      </c>
    </row>
    <row r="43" spans="2:5" x14ac:dyDescent="0.25">
      <c r="B43" t="s">
        <v>152</v>
      </c>
      <c r="E43" s="1">
        <v>-878100</v>
      </c>
    </row>
    <row r="44" spans="2:5" x14ac:dyDescent="0.25">
      <c r="B44" t="s">
        <v>153</v>
      </c>
      <c r="E44" s="1">
        <v>-2482519</v>
      </c>
    </row>
    <row r="47" spans="2:5" x14ac:dyDescent="0.25">
      <c r="B47" t="s">
        <v>154</v>
      </c>
    </row>
    <row r="48" spans="2:5" x14ac:dyDescent="0.25">
      <c r="B48" t="s">
        <v>155</v>
      </c>
    </row>
    <row r="49" spans="2:10" x14ac:dyDescent="0.25">
      <c r="B49" t="s">
        <v>156</v>
      </c>
    </row>
    <row r="50" spans="2:10" x14ac:dyDescent="0.25">
      <c r="B50" t="s">
        <v>157</v>
      </c>
    </row>
    <row r="51" spans="2:10" x14ac:dyDescent="0.25">
      <c r="B51" t="s">
        <v>158</v>
      </c>
    </row>
    <row r="54" spans="2:10" x14ac:dyDescent="0.25">
      <c r="B54" t="s">
        <v>159</v>
      </c>
    </row>
    <row r="55" spans="2:10" x14ac:dyDescent="0.25">
      <c r="B55" t="s">
        <v>160</v>
      </c>
    </row>
    <row r="57" spans="2:10" x14ac:dyDescent="0.25">
      <c r="J57" t="s">
        <v>161</v>
      </c>
    </row>
    <row r="58" spans="2:10" x14ac:dyDescent="0.25">
      <c r="D58" t="s">
        <v>27</v>
      </c>
      <c r="J58" t="s">
        <v>29</v>
      </c>
    </row>
    <row r="59" spans="2:10" x14ac:dyDescent="0.25">
      <c r="F59" t="s">
        <v>33</v>
      </c>
      <c r="H59" t="s">
        <v>29</v>
      </c>
      <c r="J59" t="s">
        <v>162</v>
      </c>
    </row>
    <row r="60" spans="2:10" x14ac:dyDescent="0.25">
      <c r="B60" t="s">
        <v>30</v>
      </c>
      <c r="E60" t="s">
        <v>32</v>
      </c>
      <c r="F60" t="s">
        <v>39</v>
      </c>
      <c r="G60" t="s">
        <v>33</v>
      </c>
      <c r="H60" t="s">
        <v>162</v>
      </c>
      <c r="J60" t="s">
        <v>163</v>
      </c>
    </row>
    <row r="61" spans="2:10" x14ac:dyDescent="0.25">
      <c r="D61" t="s">
        <v>164</v>
      </c>
      <c r="E61" t="s">
        <v>165</v>
      </c>
      <c r="F61" t="s">
        <v>166</v>
      </c>
      <c r="G61" t="s">
        <v>38</v>
      </c>
      <c r="H61" t="s">
        <v>163</v>
      </c>
      <c r="I61" t="s">
        <v>167</v>
      </c>
      <c r="J61" t="s">
        <v>40</v>
      </c>
    </row>
    <row r="62" spans="2:10" x14ac:dyDescent="0.25">
      <c r="F62" t="s">
        <v>168</v>
      </c>
      <c r="G62" t="s">
        <v>169</v>
      </c>
      <c r="H62" t="s">
        <v>170</v>
      </c>
      <c r="J62" t="s">
        <v>42</v>
      </c>
    </row>
    <row r="64" spans="2:10" x14ac:dyDescent="0.25">
      <c r="B64" t="s">
        <v>171</v>
      </c>
      <c r="D64" s="1">
        <v>11832635</v>
      </c>
      <c r="E64" s="1">
        <v>5854142</v>
      </c>
      <c r="F64" s="1">
        <v>31689</v>
      </c>
      <c r="G64" s="1">
        <v>5946804</v>
      </c>
      <c r="H64" s="1">
        <v>8120855</v>
      </c>
      <c r="I64" s="1">
        <v>2713430</v>
      </c>
      <c r="J64" s="1">
        <v>5407425</v>
      </c>
    </row>
    <row r="66" spans="2:10" x14ac:dyDescent="0.25">
      <c r="B66" t="s">
        <v>172</v>
      </c>
      <c r="D66" s="1">
        <v>11573877</v>
      </c>
      <c r="E66" s="1">
        <v>5607958</v>
      </c>
      <c r="F66" s="1">
        <v>31689</v>
      </c>
      <c r="G66" s="1">
        <v>5934230</v>
      </c>
      <c r="H66" s="1">
        <v>8108281</v>
      </c>
      <c r="I66" s="1">
        <v>2713430</v>
      </c>
      <c r="J66" s="1">
        <v>5394851</v>
      </c>
    </row>
    <row r="68" spans="2:10" x14ac:dyDescent="0.25">
      <c r="B68" t="s">
        <v>173</v>
      </c>
      <c r="D68" s="1">
        <v>1942496</v>
      </c>
      <c r="E68" s="1">
        <v>1054314</v>
      </c>
      <c r="F68">
        <v>12</v>
      </c>
      <c r="G68" s="1">
        <v>888170</v>
      </c>
      <c r="H68" s="1">
        <v>1230084</v>
      </c>
      <c r="I68" s="1">
        <v>818744</v>
      </c>
      <c r="J68" s="1">
        <v>411340</v>
      </c>
    </row>
    <row r="70" spans="2:10" x14ac:dyDescent="0.25">
      <c r="B70" t="s">
        <v>174</v>
      </c>
      <c r="D70" s="1">
        <v>1957999</v>
      </c>
      <c r="E70" s="1">
        <v>857756</v>
      </c>
      <c r="F70">
        <v>18</v>
      </c>
      <c r="G70" s="1">
        <v>1100225</v>
      </c>
      <c r="H70" s="1">
        <v>1389090</v>
      </c>
      <c r="I70" s="1">
        <v>433396</v>
      </c>
      <c r="J70" s="1">
        <v>955694</v>
      </c>
    </row>
    <row r="72" spans="2:10" x14ac:dyDescent="0.25">
      <c r="B72" t="s">
        <v>175</v>
      </c>
      <c r="D72" s="1">
        <v>7621204</v>
      </c>
      <c r="E72" s="1">
        <v>3695888</v>
      </c>
      <c r="F72" s="1">
        <v>31659</v>
      </c>
      <c r="G72" s="1">
        <v>3893657</v>
      </c>
      <c r="H72" s="1">
        <v>5436348</v>
      </c>
      <c r="I72" s="1">
        <v>1461290</v>
      </c>
      <c r="J72" s="1">
        <v>3975058</v>
      </c>
    </row>
    <row r="74" spans="2:10" x14ac:dyDescent="0.25">
      <c r="B74" t="s">
        <v>176</v>
      </c>
      <c r="D74" s="1">
        <v>3260</v>
      </c>
      <c r="G74" s="1">
        <v>3260</v>
      </c>
      <c r="H74" s="1">
        <v>3841</v>
      </c>
      <c r="J74" s="1">
        <v>3841</v>
      </c>
    </row>
    <row r="76" spans="2:10" x14ac:dyDescent="0.25">
      <c r="B76" t="s">
        <v>177</v>
      </c>
      <c r="D76" s="1">
        <v>48918</v>
      </c>
      <c r="G76" s="1">
        <v>48918</v>
      </c>
      <c r="H76" s="1">
        <v>48918</v>
      </c>
      <c r="J76" s="1">
        <v>48918</v>
      </c>
    </row>
    <row r="78" spans="2:10" x14ac:dyDescent="0.25">
      <c r="B78" t="s">
        <v>178</v>
      </c>
      <c r="D78" s="1">
        <v>155000</v>
      </c>
      <c r="E78" s="1">
        <v>142900</v>
      </c>
      <c r="G78" s="1">
        <v>12100</v>
      </c>
      <c r="H78" s="1">
        <v>12100</v>
      </c>
      <c r="J78" s="1">
        <v>12100</v>
      </c>
    </row>
    <row r="80" spans="2:10" x14ac:dyDescent="0.25">
      <c r="B80" t="s">
        <v>179</v>
      </c>
      <c r="D80" s="1">
        <v>155000</v>
      </c>
      <c r="E80" s="1">
        <v>142900</v>
      </c>
      <c r="G80" s="1">
        <v>12100</v>
      </c>
      <c r="H80" s="1">
        <v>12100</v>
      </c>
      <c r="J80" s="1">
        <v>12100</v>
      </c>
    </row>
    <row r="82" spans="2:10" x14ac:dyDescent="0.25">
      <c r="B82" t="s">
        <v>180</v>
      </c>
      <c r="D82" s="1">
        <v>103758</v>
      </c>
      <c r="E82" s="1">
        <v>103284</v>
      </c>
      <c r="G82">
        <v>474</v>
      </c>
      <c r="H82">
        <v>474</v>
      </c>
      <c r="J82">
        <v>474</v>
      </c>
    </row>
    <row r="84" spans="2:10" x14ac:dyDescent="0.25">
      <c r="B84" t="s">
        <v>181</v>
      </c>
      <c r="D84" s="1">
        <v>103758</v>
      </c>
      <c r="E84" s="1">
        <v>103284</v>
      </c>
      <c r="G84">
        <v>474</v>
      </c>
      <c r="H84">
        <v>474</v>
      </c>
      <c r="J84">
        <v>474</v>
      </c>
    </row>
    <row r="86" spans="2:10" x14ac:dyDescent="0.25">
      <c r="B86" t="s">
        <v>182</v>
      </c>
      <c r="D86" s="1">
        <v>1000000</v>
      </c>
      <c r="E86" s="1">
        <v>17150</v>
      </c>
      <c r="G86" s="1">
        <v>982850</v>
      </c>
      <c r="H86" s="1">
        <v>982850</v>
      </c>
      <c r="J86" s="1">
        <v>982850</v>
      </c>
    </row>
    <row r="88" spans="2:10" x14ac:dyDescent="0.25">
      <c r="B88" t="s">
        <v>183</v>
      </c>
      <c r="D88" s="1">
        <v>500000</v>
      </c>
      <c r="G88" s="1">
        <v>500000</v>
      </c>
      <c r="H88" s="1">
        <v>500000</v>
      </c>
      <c r="J88" s="1">
        <v>500000</v>
      </c>
    </row>
    <row r="90" spans="2:10" x14ac:dyDescent="0.25">
      <c r="B90" t="s">
        <v>184</v>
      </c>
      <c r="D90" s="1">
        <v>500000</v>
      </c>
      <c r="E90" s="1">
        <v>17150</v>
      </c>
      <c r="G90" s="1">
        <v>482850</v>
      </c>
      <c r="H90" s="1">
        <v>482850</v>
      </c>
      <c r="J90" s="1">
        <v>482850</v>
      </c>
    </row>
    <row r="92" spans="2:10" x14ac:dyDescent="0.25">
      <c r="B92" t="s">
        <v>49</v>
      </c>
      <c r="D92" s="1">
        <v>12832635</v>
      </c>
      <c r="E92" s="1">
        <v>5871292</v>
      </c>
      <c r="F92" s="1">
        <v>31688</v>
      </c>
      <c r="G92" s="1">
        <v>6929654</v>
      </c>
      <c r="H92" s="1">
        <v>9103704</v>
      </c>
      <c r="I92" s="1">
        <v>2713430</v>
      </c>
      <c r="J92" s="1">
        <v>6390275</v>
      </c>
    </row>
    <row r="95" spans="2:10" x14ac:dyDescent="0.25">
      <c r="B95" t="s">
        <v>836</v>
      </c>
      <c r="J95" s="1">
        <f>+J68+J70+J72+J74+J76</f>
        <v>5394851</v>
      </c>
    </row>
    <row r="96" spans="2:10" x14ac:dyDescent="0.25">
      <c r="B96" t="s">
        <v>837</v>
      </c>
      <c r="J96" s="1">
        <f>+J92-J95</f>
        <v>995424</v>
      </c>
    </row>
    <row r="97" spans="10:18" x14ac:dyDescent="0.25">
      <c r="J97" s="1"/>
    </row>
    <row r="108" spans="10:18" x14ac:dyDescent="0.25">
      <c r="Q108">
        <v>646261</v>
      </c>
      <c r="R108">
        <f>+SUM(Q108:Q127)</f>
        <v>13028346</v>
      </c>
    </row>
    <row r="117" spans="17:17" x14ac:dyDescent="0.25">
      <c r="Q117">
        <v>9154309</v>
      </c>
    </row>
    <row r="122" spans="17:17" x14ac:dyDescent="0.25">
      <c r="Q122">
        <v>1103770</v>
      </c>
    </row>
    <row r="127" spans="17:17" x14ac:dyDescent="0.25">
      <c r="Q127">
        <v>2124006</v>
      </c>
    </row>
    <row r="138" spans="17:17" x14ac:dyDescent="0.25">
      <c r="Q138">
        <v>17600132</v>
      </c>
    </row>
    <row r="149" spans="17:17" x14ac:dyDescent="0.25">
      <c r="Q149">
        <v>26038588</v>
      </c>
    </row>
    <row r="172" spans="2:10" x14ac:dyDescent="0.25">
      <c r="B172" t="s">
        <v>185</v>
      </c>
    </row>
    <row r="173" spans="2:10" x14ac:dyDescent="0.25">
      <c r="B173" t="s">
        <v>186</v>
      </c>
    </row>
    <row r="175" spans="2:10" x14ac:dyDescent="0.25">
      <c r="B175" t="s">
        <v>187</v>
      </c>
      <c r="J175" t="s">
        <v>188</v>
      </c>
    </row>
    <row r="176" spans="2:10" x14ac:dyDescent="0.25">
      <c r="D176" t="s">
        <v>27</v>
      </c>
      <c r="J176" t="s">
        <v>29</v>
      </c>
    </row>
    <row r="177" spans="2:10" x14ac:dyDescent="0.25">
      <c r="F177" t="s">
        <v>33</v>
      </c>
      <c r="H177" t="s">
        <v>29</v>
      </c>
      <c r="J177" t="s">
        <v>162</v>
      </c>
    </row>
    <row r="178" spans="2:10" x14ac:dyDescent="0.25">
      <c r="B178" t="s">
        <v>30</v>
      </c>
      <c r="E178" t="s">
        <v>32</v>
      </c>
      <c r="F178" t="s">
        <v>39</v>
      </c>
      <c r="G178" t="s">
        <v>33</v>
      </c>
      <c r="H178" t="s">
        <v>162</v>
      </c>
      <c r="J178" t="s">
        <v>163</v>
      </c>
    </row>
    <row r="179" spans="2:10" x14ac:dyDescent="0.25">
      <c r="D179" t="s">
        <v>164</v>
      </c>
      <c r="E179" t="s">
        <v>165</v>
      </c>
      <c r="F179" t="s">
        <v>166</v>
      </c>
      <c r="G179" t="s">
        <v>38</v>
      </c>
      <c r="H179" t="s">
        <v>163</v>
      </c>
      <c r="I179" t="s">
        <v>167</v>
      </c>
      <c r="J179" t="s">
        <v>40</v>
      </c>
    </row>
    <row r="180" spans="2:10" x14ac:dyDescent="0.25">
      <c r="F180" t="s">
        <v>168</v>
      </c>
      <c r="G180" t="s">
        <v>169</v>
      </c>
      <c r="H180" t="s">
        <v>170</v>
      </c>
      <c r="J180" t="s">
        <v>42</v>
      </c>
    </row>
    <row r="182" spans="2:10" x14ac:dyDescent="0.25">
      <c r="B182" t="s">
        <v>189</v>
      </c>
    </row>
    <row r="184" spans="2:10" x14ac:dyDescent="0.25">
      <c r="B184" t="s">
        <v>190</v>
      </c>
    </row>
    <row r="185" spans="2:10" x14ac:dyDescent="0.25">
      <c r="B185" t="s">
        <v>191</v>
      </c>
      <c r="D185" s="1">
        <v>201529</v>
      </c>
      <c r="G185" s="1">
        <v>201529</v>
      </c>
      <c r="H185" s="1">
        <v>201529</v>
      </c>
      <c r="J185" s="1">
        <v>201529</v>
      </c>
    </row>
    <row r="186" spans="2:10" x14ac:dyDescent="0.25">
      <c r="B186" t="s">
        <v>192</v>
      </c>
      <c r="D186" s="1">
        <v>128246</v>
      </c>
      <c r="G186" s="1">
        <v>128246</v>
      </c>
      <c r="H186" s="1">
        <v>128246</v>
      </c>
      <c r="J186" s="1">
        <v>128246</v>
      </c>
    </row>
    <row r="187" spans="2:10" x14ac:dyDescent="0.25">
      <c r="B187" t="s">
        <v>193</v>
      </c>
      <c r="D187" s="1">
        <v>73283</v>
      </c>
      <c r="G187" s="1">
        <v>73283</v>
      </c>
      <c r="H187" s="1">
        <v>73283</v>
      </c>
      <c r="J187" s="1">
        <v>73283</v>
      </c>
    </row>
    <row r="188" spans="2:10" x14ac:dyDescent="0.25">
      <c r="B188" t="s">
        <v>194</v>
      </c>
      <c r="D188" s="1">
        <v>188584</v>
      </c>
      <c r="G188" s="1">
        <v>188584</v>
      </c>
      <c r="H188" s="1">
        <v>188584</v>
      </c>
      <c r="J188" s="1">
        <v>188584</v>
      </c>
    </row>
    <row r="189" spans="2:10" x14ac:dyDescent="0.25">
      <c r="B189" t="s">
        <v>195</v>
      </c>
      <c r="D189" s="1">
        <v>188584</v>
      </c>
      <c r="G189" s="1">
        <v>188584</v>
      </c>
      <c r="H189" s="1">
        <v>188584</v>
      </c>
      <c r="J189" s="1">
        <v>188584</v>
      </c>
    </row>
    <row r="190" spans="2:10" x14ac:dyDescent="0.25">
      <c r="B190" t="s">
        <v>196</v>
      </c>
      <c r="D190" s="1">
        <v>5813863</v>
      </c>
      <c r="G190" s="1">
        <v>5813863</v>
      </c>
      <c r="H190" s="1">
        <v>5813863</v>
      </c>
      <c r="J190" s="1">
        <v>5813863</v>
      </c>
    </row>
    <row r="191" spans="2:10" x14ac:dyDescent="0.25">
      <c r="B191" t="s">
        <v>197</v>
      </c>
      <c r="D191" s="1">
        <v>657895</v>
      </c>
      <c r="G191" s="1">
        <v>657895</v>
      </c>
      <c r="H191" s="1">
        <v>657895</v>
      </c>
      <c r="J191" s="1">
        <v>657895</v>
      </c>
    </row>
    <row r="192" spans="2:10" x14ac:dyDescent="0.25">
      <c r="B192" t="s">
        <v>198</v>
      </c>
      <c r="D192" s="1">
        <v>515597</v>
      </c>
      <c r="G192" s="1">
        <v>515597</v>
      </c>
      <c r="H192" s="1">
        <v>515597</v>
      </c>
      <c r="J192" s="1">
        <v>515597</v>
      </c>
    </row>
    <row r="193" spans="2:10" x14ac:dyDescent="0.25">
      <c r="B193" t="s">
        <v>199</v>
      </c>
      <c r="D193" s="1">
        <v>515597</v>
      </c>
      <c r="G193" s="1">
        <v>515597</v>
      </c>
      <c r="H193" s="1">
        <v>515597</v>
      </c>
      <c r="J193" s="1">
        <v>515597</v>
      </c>
    </row>
    <row r="194" spans="2:10" x14ac:dyDescent="0.25">
      <c r="B194" t="s">
        <v>200</v>
      </c>
      <c r="D194" s="1">
        <v>193349</v>
      </c>
      <c r="G194" s="1">
        <v>193349</v>
      </c>
      <c r="H194" s="1">
        <v>193349</v>
      </c>
      <c r="J194" s="1">
        <v>193349</v>
      </c>
    </row>
    <row r="195" spans="2:10" x14ac:dyDescent="0.25">
      <c r="B195" t="s">
        <v>201</v>
      </c>
      <c r="D195" s="1">
        <v>773395</v>
      </c>
      <c r="G195" s="1">
        <v>773395</v>
      </c>
      <c r="H195" s="1">
        <v>773395</v>
      </c>
      <c r="J195" s="1">
        <v>773395</v>
      </c>
    </row>
    <row r="196" spans="2:10" x14ac:dyDescent="0.25">
      <c r="B196" t="s">
        <v>202</v>
      </c>
      <c r="D196" s="1">
        <v>386698</v>
      </c>
      <c r="G196" s="1">
        <v>386698</v>
      </c>
      <c r="H196" s="1">
        <v>386698</v>
      </c>
      <c r="J196" s="1">
        <v>386698</v>
      </c>
    </row>
    <row r="197" spans="2:10" x14ac:dyDescent="0.25">
      <c r="B197" t="s">
        <v>203</v>
      </c>
      <c r="D197" s="1">
        <v>515597</v>
      </c>
      <c r="G197" s="1">
        <v>515597</v>
      </c>
      <c r="H197" s="1">
        <v>515597</v>
      </c>
      <c r="J197" s="1">
        <v>515597</v>
      </c>
    </row>
    <row r="198" spans="2:10" x14ac:dyDescent="0.25">
      <c r="B198" t="s">
        <v>204</v>
      </c>
      <c r="D198" s="1">
        <v>515597</v>
      </c>
      <c r="G198" s="1">
        <v>515597</v>
      </c>
      <c r="H198" s="1">
        <v>515597</v>
      </c>
      <c r="J198" s="1">
        <v>515597</v>
      </c>
    </row>
    <row r="199" spans="2:10" x14ac:dyDescent="0.25">
      <c r="B199" t="s">
        <v>205</v>
      </c>
      <c r="D199" s="1">
        <v>257798</v>
      </c>
      <c r="G199" s="1">
        <v>257798</v>
      </c>
      <c r="H199" s="1">
        <v>257798</v>
      </c>
      <c r="J199" s="1">
        <v>257798</v>
      </c>
    </row>
    <row r="200" spans="2:10" x14ac:dyDescent="0.25">
      <c r="B200" t="s">
        <v>206</v>
      </c>
      <c r="D200" s="1">
        <v>515597</v>
      </c>
      <c r="G200" s="1">
        <v>515597</v>
      </c>
      <c r="H200" s="1">
        <v>515597</v>
      </c>
      <c r="J200" s="1">
        <v>515597</v>
      </c>
    </row>
    <row r="201" spans="2:10" x14ac:dyDescent="0.25">
      <c r="B201" t="s">
        <v>207</v>
      </c>
      <c r="D201" s="1">
        <v>515597</v>
      </c>
      <c r="G201" s="1">
        <v>515597</v>
      </c>
      <c r="H201" s="1">
        <v>515597</v>
      </c>
      <c r="J201" s="1">
        <v>515597</v>
      </c>
    </row>
    <row r="202" spans="2:10" x14ac:dyDescent="0.25">
      <c r="B202" t="s">
        <v>208</v>
      </c>
      <c r="D202" s="1">
        <v>193349</v>
      </c>
      <c r="G202" s="1">
        <v>193349</v>
      </c>
      <c r="H202" s="1">
        <v>193349</v>
      </c>
      <c r="J202" s="1">
        <v>193349</v>
      </c>
    </row>
    <row r="203" spans="2:10" x14ac:dyDescent="0.25">
      <c r="B203" t="s">
        <v>209</v>
      </c>
      <c r="D203" s="1">
        <v>257798</v>
      </c>
      <c r="G203" s="1">
        <v>257798</v>
      </c>
      <c r="H203" s="1">
        <v>257798</v>
      </c>
      <c r="J203" s="1">
        <v>257798</v>
      </c>
    </row>
    <row r="204" spans="2:10" x14ac:dyDescent="0.25">
      <c r="B204" t="s">
        <v>210</v>
      </c>
      <c r="D204" s="1">
        <v>121212</v>
      </c>
      <c r="G204" s="1">
        <v>121212</v>
      </c>
      <c r="H204" s="1">
        <v>121212</v>
      </c>
      <c r="J204" s="1">
        <v>121212</v>
      </c>
    </row>
    <row r="205" spans="2:10" x14ac:dyDescent="0.25">
      <c r="B205" t="s">
        <v>211</v>
      </c>
      <c r="D205" s="1">
        <v>121212</v>
      </c>
      <c r="G205" s="1">
        <v>121212</v>
      </c>
      <c r="H205" s="1">
        <v>121212</v>
      </c>
      <c r="J205" s="1">
        <v>121212</v>
      </c>
    </row>
    <row r="206" spans="2:10" x14ac:dyDescent="0.25">
      <c r="B206" t="s">
        <v>212</v>
      </c>
      <c r="D206" s="1">
        <v>10161127</v>
      </c>
      <c r="G206" s="1">
        <v>10161127</v>
      </c>
      <c r="H206" s="1">
        <v>10161127</v>
      </c>
      <c r="J206" s="1">
        <v>10161127</v>
      </c>
    </row>
    <row r="207" spans="2:10" x14ac:dyDescent="0.25">
      <c r="B207" t="s">
        <v>213</v>
      </c>
      <c r="D207" s="1">
        <v>601618</v>
      </c>
      <c r="G207" s="1">
        <v>601618</v>
      </c>
      <c r="H207" s="1">
        <v>601618</v>
      </c>
      <c r="J207" s="1">
        <v>601618</v>
      </c>
    </row>
    <row r="208" spans="2:10" x14ac:dyDescent="0.25">
      <c r="B208" t="s">
        <v>214</v>
      </c>
      <c r="D208" s="1">
        <v>752023</v>
      </c>
      <c r="G208" s="1">
        <v>752023</v>
      </c>
      <c r="H208" s="1">
        <v>752023</v>
      </c>
      <c r="J208" s="1">
        <v>752023</v>
      </c>
    </row>
    <row r="209" spans="2:10" x14ac:dyDescent="0.25">
      <c r="B209" t="s">
        <v>215</v>
      </c>
      <c r="D209" s="1">
        <v>501349</v>
      </c>
      <c r="G209" s="1">
        <v>501349</v>
      </c>
      <c r="H209" s="1">
        <v>501349</v>
      </c>
      <c r="J209" s="1">
        <v>501349</v>
      </c>
    </row>
    <row r="210" spans="2:10" x14ac:dyDescent="0.25">
      <c r="B210" t="s">
        <v>216</v>
      </c>
      <c r="D210" s="1">
        <v>752023</v>
      </c>
      <c r="G210" s="1">
        <v>752023</v>
      </c>
      <c r="H210" s="1">
        <v>752023</v>
      </c>
      <c r="J210" s="1">
        <v>752023</v>
      </c>
    </row>
    <row r="211" spans="2:10" x14ac:dyDescent="0.25">
      <c r="B211" t="s">
        <v>217</v>
      </c>
      <c r="D211" s="1">
        <v>150405</v>
      </c>
      <c r="G211" s="1">
        <v>150405</v>
      </c>
      <c r="H211" s="1">
        <v>150405</v>
      </c>
      <c r="J211" s="1">
        <v>150405</v>
      </c>
    </row>
    <row r="212" spans="2:10" x14ac:dyDescent="0.25">
      <c r="B212" t="s">
        <v>218</v>
      </c>
      <c r="D212" s="1">
        <v>350944</v>
      </c>
      <c r="G212" s="1">
        <v>350944</v>
      </c>
      <c r="H212" s="1">
        <v>350944</v>
      </c>
      <c r="J212" s="1">
        <v>350944</v>
      </c>
    </row>
    <row r="213" spans="2:10" x14ac:dyDescent="0.25">
      <c r="B213" t="s">
        <v>219</v>
      </c>
      <c r="D213" s="1">
        <v>401079</v>
      </c>
      <c r="G213" s="1">
        <v>401079</v>
      </c>
      <c r="H213" s="1">
        <v>401079</v>
      </c>
      <c r="J213" s="1">
        <v>401079</v>
      </c>
    </row>
    <row r="214" spans="2:10" x14ac:dyDescent="0.25">
      <c r="B214" t="s">
        <v>220</v>
      </c>
      <c r="D214" s="1">
        <v>451214</v>
      </c>
      <c r="G214" s="1">
        <v>451214</v>
      </c>
      <c r="H214" s="1">
        <v>451214</v>
      </c>
      <c r="J214" s="1">
        <v>451214</v>
      </c>
    </row>
    <row r="215" spans="2:10" x14ac:dyDescent="0.25">
      <c r="B215" t="s">
        <v>221</v>
      </c>
      <c r="D215" s="1">
        <v>250674</v>
      </c>
      <c r="G215" s="1">
        <v>250674</v>
      </c>
      <c r="H215" s="1">
        <v>250674</v>
      </c>
      <c r="J215" s="1">
        <v>250674</v>
      </c>
    </row>
    <row r="216" spans="2:10" x14ac:dyDescent="0.25">
      <c r="B216" t="s">
        <v>222</v>
      </c>
      <c r="D216" s="1">
        <v>651753</v>
      </c>
      <c r="G216" s="1">
        <v>651753</v>
      </c>
      <c r="H216" s="1">
        <v>651753</v>
      </c>
      <c r="J216" s="1">
        <v>651753</v>
      </c>
    </row>
    <row r="217" spans="2:10" x14ac:dyDescent="0.25">
      <c r="B217" t="s">
        <v>223</v>
      </c>
      <c r="D217" s="1">
        <v>401079</v>
      </c>
      <c r="G217" s="1">
        <v>401079</v>
      </c>
      <c r="H217" s="1">
        <v>401079</v>
      </c>
      <c r="J217" s="1">
        <v>401079</v>
      </c>
    </row>
    <row r="218" spans="2:10" x14ac:dyDescent="0.25">
      <c r="B218" t="s">
        <v>224</v>
      </c>
      <c r="D218" s="1">
        <v>200539</v>
      </c>
      <c r="G218" s="1">
        <v>200539</v>
      </c>
      <c r="H218" s="1">
        <v>200539</v>
      </c>
      <c r="J218" s="1">
        <v>200539</v>
      </c>
    </row>
    <row r="219" spans="2:10" x14ac:dyDescent="0.25">
      <c r="B219" t="s">
        <v>225</v>
      </c>
      <c r="D219" s="1">
        <v>651753</v>
      </c>
      <c r="G219" s="1">
        <v>651753</v>
      </c>
      <c r="H219" s="1">
        <v>651753</v>
      </c>
      <c r="J219" s="1">
        <v>651753</v>
      </c>
    </row>
    <row r="220" spans="2:10" x14ac:dyDescent="0.25">
      <c r="B220" t="s">
        <v>226</v>
      </c>
      <c r="D220" s="1">
        <v>100270</v>
      </c>
      <c r="G220" s="1">
        <v>100270</v>
      </c>
      <c r="H220" s="1">
        <v>100270</v>
      </c>
      <c r="J220" s="1">
        <v>100270</v>
      </c>
    </row>
    <row r="221" spans="2:10" x14ac:dyDescent="0.25">
      <c r="B221" t="s">
        <v>227</v>
      </c>
      <c r="D221" s="1">
        <v>551483</v>
      </c>
      <c r="G221" s="1">
        <v>551483</v>
      </c>
      <c r="H221" s="1">
        <v>551483</v>
      </c>
      <c r="J221" s="1">
        <v>551483</v>
      </c>
    </row>
    <row r="222" spans="2:10" x14ac:dyDescent="0.25">
      <c r="B222" t="s">
        <v>228</v>
      </c>
      <c r="D222" s="1">
        <v>300809</v>
      </c>
      <c r="G222" s="1">
        <v>300809</v>
      </c>
      <c r="H222" s="1">
        <v>300809</v>
      </c>
      <c r="J222" s="1">
        <v>300809</v>
      </c>
    </row>
    <row r="223" spans="2:10" x14ac:dyDescent="0.25">
      <c r="B223" t="s">
        <v>229</v>
      </c>
      <c r="D223" s="1">
        <v>501349</v>
      </c>
      <c r="G223" s="1">
        <v>501349</v>
      </c>
      <c r="H223" s="1">
        <v>501349</v>
      </c>
      <c r="J223" s="1">
        <v>501349</v>
      </c>
    </row>
    <row r="224" spans="2:10" x14ac:dyDescent="0.25">
      <c r="B224" t="s">
        <v>230</v>
      </c>
      <c r="D224" s="1">
        <v>250674</v>
      </c>
      <c r="G224" s="1">
        <v>250674</v>
      </c>
      <c r="H224" s="1">
        <v>250674</v>
      </c>
      <c r="J224" s="1">
        <v>250674</v>
      </c>
    </row>
    <row r="225" spans="2:10" x14ac:dyDescent="0.25">
      <c r="B225" t="s">
        <v>231</v>
      </c>
      <c r="D225" s="1">
        <v>401079</v>
      </c>
      <c r="G225" s="1">
        <v>401079</v>
      </c>
      <c r="H225" s="1">
        <v>401079</v>
      </c>
      <c r="J225" s="1">
        <v>401079</v>
      </c>
    </row>
    <row r="226" spans="2:10" x14ac:dyDescent="0.25">
      <c r="B226" t="s">
        <v>232</v>
      </c>
      <c r="D226" s="1">
        <v>200539</v>
      </c>
      <c r="G226" s="1">
        <v>200539</v>
      </c>
      <c r="H226" s="1">
        <v>200539</v>
      </c>
      <c r="J226" s="1">
        <v>200539</v>
      </c>
    </row>
    <row r="227" spans="2:10" x14ac:dyDescent="0.25">
      <c r="B227" t="s">
        <v>233</v>
      </c>
      <c r="D227" s="1">
        <v>229290</v>
      </c>
      <c r="G227" s="1">
        <v>229290</v>
      </c>
      <c r="H227" s="1">
        <v>229290</v>
      </c>
      <c r="J227" s="1">
        <v>229290</v>
      </c>
    </row>
    <row r="228" spans="2:10" x14ac:dyDescent="0.25">
      <c r="B228" t="s">
        <v>234</v>
      </c>
      <c r="D228" s="1">
        <v>769006</v>
      </c>
      <c r="G228" s="1">
        <v>769006</v>
      </c>
      <c r="H228" s="1">
        <v>769006</v>
      </c>
      <c r="J228" s="1">
        <v>769006</v>
      </c>
    </row>
    <row r="229" spans="2:10" x14ac:dyDescent="0.25">
      <c r="B229" t="s">
        <v>235</v>
      </c>
      <c r="D229" s="1">
        <v>512671</v>
      </c>
      <c r="G229" s="1">
        <v>512671</v>
      </c>
      <c r="H229" s="1">
        <v>512671</v>
      </c>
      <c r="J229" s="1">
        <v>512671</v>
      </c>
    </row>
    <row r="230" spans="2:10" x14ac:dyDescent="0.25">
      <c r="B230" t="s">
        <v>236</v>
      </c>
      <c r="D230" s="1">
        <v>227502</v>
      </c>
      <c r="G230" s="1">
        <v>227502</v>
      </c>
      <c r="H230" s="1">
        <v>227502</v>
      </c>
      <c r="J230" s="1">
        <v>227502</v>
      </c>
    </row>
    <row r="231" spans="2:10" x14ac:dyDescent="0.25">
      <c r="B231" t="s">
        <v>237</v>
      </c>
      <c r="D231" s="1">
        <v>484801</v>
      </c>
      <c r="G231" s="1">
        <v>484801</v>
      </c>
      <c r="H231" s="1">
        <v>484801</v>
      </c>
      <c r="J231" s="1">
        <v>484801</v>
      </c>
    </row>
    <row r="232" spans="2:10" x14ac:dyDescent="0.25">
      <c r="B232" t="s">
        <v>238</v>
      </c>
      <c r="D232" s="1">
        <v>161600</v>
      </c>
      <c r="G232" s="1">
        <v>161600</v>
      </c>
      <c r="H232" s="1">
        <v>161600</v>
      </c>
      <c r="J232" s="1">
        <v>161600</v>
      </c>
    </row>
    <row r="233" spans="2:10" x14ac:dyDescent="0.25">
      <c r="B233" t="s">
        <v>239</v>
      </c>
      <c r="D233" s="1">
        <v>323201</v>
      </c>
      <c r="G233" s="1">
        <v>323201</v>
      </c>
      <c r="H233" s="1">
        <v>323201</v>
      </c>
      <c r="J233" s="1">
        <v>323201</v>
      </c>
    </row>
    <row r="234" spans="2:10" x14ac:dyDescent="0.25">
      <c r="B234" t="s">
        <v>240</v>
      </c>
      <c r="D234" s="1">
        <v>3137792</v>
      </c>
      <c r="G234" s="1">
        <v>3137792</v>
      </c>
      <c r="H234" s="1">
        <v>3137792</v>
      </c>
      <c r="J234" s="1">
        <v>3137792</v>
      </c>
    </row>
    <row r="235" spans="2:10" x14ac:dyDescent="0.25">
      <c r="B235" t="s">
        <v>241</v>
      </c>
      <c r="D235" s="1">
        <v>156239</v>
      </c>
      <c r="G235" s="1">
        <v>156239</v>
      </c>
      <c r="H235" s="1">
        <v>156239</v>
      </c>
      <c r="J235" s="1">
        <v>156239</v>
      </c>
    </row>
    <row r="236" spans="2:10" x14ac:dyDescent="0.25">
      <c r="B236" t="s">
        <v>242</v>
      </c>
      <c r="D236" s="1">
        <v>260398</v>
      </c>
      <c r="G236" s="1">
        <v>260398</v>
      </c>
      <c r="H236" s="1">
        <v>260398</v>
      </c>
      <c r="J236" s="1">
        <v>260398</v>
      </c>
    </row>
    <row r="237" spans="2:10" x14ac:dyDescent="0.25">
      <c r="B237" t="s">
        <v>243</v>
      </c>
      <c r="D237" s="1">
        <v>260398</v>
      </c>
      <c r="G237" s="1">
        <v>260398</v>
      </c>
      <c r="H237" s="1">
        <v>260398</v>
      </c>
      <c r="J237" s="1">
        <v>260398</v>
      </c>
    </row>
    <row r="238" spans="2:10" x14ac:dyDescent="0.25">
      <c r="B238" t="s">
        <v>244</v>
      </c>
      <c r="D238" s="1">
        <v>195298</v>
      </c>
      <c r="G238" s="1">
        <v>195298</v>
      </c>
      <c r="H238" s="1">
        <v>195298</v>
      </c>
      <c r="J238" s="1">
        <v>195298</v>
      </c>
    </row>
    <row r="239" spans="2:10" x14ac:dyDescent="0.25">
      <c r="B239" t="s">
        <v>245</v>
      </c>
      <c r="D239" s="1">
        <v>390597</v>
      </c>
      <c r="G239" s="1">
        <v>390597</v>
      </c>
      <c r="H239" s="1">
        <v>390597</v>
      </c>
      <c r="J239" s="1">
        <v>390597</v>
      </c>
    </row>
    <row r="240" spans="2:10" x14ac:dyDescent="0.25">
      <c r="B240" t="s">
        <v>246</v>
      </c>
      <c r="D240" s="1">
        <v>260398</v>
      </c>
      <c r="G240" s="1">
        <v>260398</v>
      </c>
      <c r="H240" s="1">
        <v>260398</v>
      </c>
      <c r="J240" s="1">
        <v>260398</v>
      </c>
    </row>
    <row r="241" spans="2:16" x14ac:dyDescent="0.25">
      <c r="B241" t="s">
        <v>247</v>
      </c>
      <c r="D241" s="1">
        <v>520795</v>
      </c>
      <c r="G241" s="1">
        <v>520795</v>
      </c>
      <c r="H241" s="1">
        <v>520795</v>
      </c>
      <c r="J241" s="1">
        <v>520795</v>
      </c>
    </row>
    <row r="242" spans="2:16" x14ac:dyDescent="0.25">
      <c r="B242" t="s">
        <v>248</v>
      </c>
      <c r="D242" s="1">
        <v>312477</v>
      </c>
      <c r="G242" s="1">
        <v>312477</v>
      </c>
      <c r="H242" s="1">
        <v>312477</v>
      </c>
      <c r="J242" s="1">
        <v>312477</v>
      </c>
    </row>
    <row r="243" spans="2:16" x14ac:dyDescent="0.25">
      <c r="B243" t="s">
        <v>249</v>
      </c>
      <c r="D243" s="1">
        <v>390597</v>
      </c>
      <c r="G243" s="1">
        <v>390597</v>
      </c>
      <c r="H243" s="1">
        <v>390597</v>
      </c>
      <c r="J243" s="1">
        <v>390597</v>
      </c>
    </row>
    <row r="244" spans="2:16" x14ac:dyDescent="0.25">
      <c r="B244" t="s">
        <v>250</v>
      </c>
      <c r="D244" s="1">
        <v>390597</v>
      </c>
      <c r="G244" s="1">
        <v>390597</v>
      </c>
      <c r="H244" s="1">
        <v>390597</v>
      </c>
      <c r="J244" s="1">
        <v>390597</v>
      </c>
    </row>
    <row r="246" spans="2:16" x14ac:dyDescent="0.25">
      <c r="B246" t="s">
        <v>180</v>
      </c>
      <c r="D246" s="1">
        <v>58668</v>
      </c>
      <c r="G246" s="1">
        <v>58668</v>
      </c>
      <c r="H246" s="1">
        <v>58668</v>
      </c>
      <c r="J246" s="1">
        <v>58668</v>
      </c>
      <c r="P246">
        <v>58668</v>
      </c>
    </row>
    <row r="247" spans="2:16" x14ac:dyDescent="0.25">
      <c r="B247" t="s">
        <v>251</v>
      </c>
      <c r="D247" s="1">
        <v>54705</v>
      </c>
      <c r="G247" s="1">
        <v>54705</v>
      </c>
      <c r="H247" s="1">
        <v>54705</v>
      </c>
      <c r="J247" s="1">
        <v>54705</v>
      </c>
    </row>
    <row r="248" spans="2:16" x14ac:dyDescent="0.25">
      <c r="B248" t="s">
        <v>252</v>
      </c>
      <c r="D248" s="1">
        <v>3963</v>
      </c>
      <c r="G248" s="1">
        <v>3963</v>
      </c>
      <c r="H248" s="1">
        <v>3963</v>
      </c>
      <c r="J248" s="1">
        <v>3963</v>
      </c>
    </row>
    <row r="249" spans="2:16" x14ac:dyDescent="0.25">
      <c r="P249">
        <f>+P246+Q149+Q138</f>
        <v>43697388</v>
      </c>
    </row>
    <row r="251" spans="2:16" x14ac:dyDescent="0.25">
      <c r="B251" t="s">
        <v>22</v>
      </c>
      <c r="D251" s="1">
        <v>99786718</v>
      </c>
      <c r="E251" s="1">
        <v>15806268</v>
      </c>
      <c r="F251" s="1">
        <v>3089606</v>
      </c>
      <c r="G251" s="1">
        <v>80890844</v>
      </c>
      <c r="H251" s="1">
        <v>86619992</v>
      </c>
      <c r="I251" s="1">
        <v>7321984</v>
      </c>
      <c r="J251" s="1">
        <v>79298008</v>
      </c>
    </row>
    <row r="254" spans="2:16" x14ac:dyDescent="0.25">
      <c r="B254" t="s">
        <v>253</v>
      </c>
    </row>
    <row r="255" spans="2:16" x14ac:dyDescent="0.25">
      <c r="B255" t="s">
        <v>254</v>
      </c>
    </row>
    <row r="256" spans="2:16" x14ac:dyDescent="0.25">
      <c r="B256" t="s">
        <v>255</v>
      </c>
    </row>
    <row r="257" spans="2:5" x14ac:dyDescent="0.25">
      <c r="B257" t="s">
        <v>256</v>
      </c>
    </row>
    <row r="258" spans="2:5" x14ac:dyDescent="0.25">
      <c r="E258" t="s">
        <v>257</v>
      </c>
    </row>
    <row r="260" spans="2:5" x14ac:dyDescent="0.25">
      <c r="B260" t="s">
        <v>108</v>
      </c>
      <c r="C260" t="s">
        <v>109</v>
      </c>
      <c r="D260" t="s">
        <v>110</v>
      </c>
      <c r="E260" t="s">
        <v>258</v>
      </c>
    </row>
    <row r="261" spans="2:5" x14ac:dyDescent="0.25">
      <c r="E261" t="s">
        <v>259</v>
      </c>
    </row>
    <row r="263" spans="2:5" x14ac:dyDescent="0.25">
      <c r="B263" t="s">
        <v>260</v>
      </c>
      <c r="C263" s="1">
        <v>1827947</v>
      </c>
      <c r="D263" s="1">
        <v>654572</v>
      </c>
      <c r="E263" s="1">
        <v>2482519</v>
      </c>
    </row>
    <row r="265" spans="2:5" x14ac:dyDescent="0.25">
      <c r="B265" t="s">
        <v>261</v>
      </c>
    </row>
    <row r="266" spans="2:5" x14ac:dyDescent="0.25">
      <c r="B266" t="s">
        <v>262</v>
      </c>
      <c r="C266" s="1">
        <v>1768978</v>
      </c>
      <c r="D266" s="1">
        <v>634262</v>
      </c>
      <c r="E266" s="1">
        <v>2403240</v>
      </c>
    </row>
    <row r="268" spans="2:5" x14ac:dyDescent="0.25">
      <c r="B268" t="s">
        <v>263</v>
      </c>
    </row>
    <row r="269" spans="2:5" x14ac:dyDescent="0.25">
      <c r="B269" t="s">
        <v>264</v>
      </c>
      <c r="C269" s="1">
        <v>58969</v>
      </c>
      <c r="D269" s="1">
        <v>20310</v>
      </c>
      <c r="E269" s="1">
        <v>79279</v>
      </c>
    </row>
    <row r="272" spans="2:5" x14ac:dyDescent="0.25">
      <c r="B272" t="s">
        <v>265</v>
      </c>
      <c r="C272" s="1">
        <v>2910204</v>
      </c>
      <c r="D272" s="1">
        <v>242694</v>
      </c>
      <c r="E272" s="1">
        <v>3152898</v>
      </c>
    </row>
    <row r="274" spans="2:5" x14ac:dyDescent="0.25">
      <c r="B274" t="s">
        <v>266</v>
      </c>
      <c r="C274" s="1">
        <v>141818</v>
      </c>
      <c r="D274" s="1">
        <v>71836</v>
      </c>
      <c r="E274" s="1">
        <v>213654</v>
      </c>
    </row>
    <row r="276" spans="2:5" x14ac:dyDescent="0.25">
      <c r="B276" t="s">
        <v>267</v>
      </c>
      <c r="C276" s="1">
        <v>139006</v>
      </c>
      <c r="D276" s="1">
        <v>70310</v>
      </c>
      <c r="E276" s="1">
        <v>209316</v>
      </c>
    </row>
    <row r="277" spans="2:5" x14ac:dyDescent="0.25">
      <c r="B277" t="s">
        <v>268</v>
      </c>
      <c r="C277" s="1">
        <v>2812</v>
      </c>
      <c r="D277" s="1">
        <v>1526</v>
      </c>
      <c r="E277" s="1">
        <v>4338</v>
      </c>
    </row>
    <row r="279" spans="2:5" x14ac:dyDescent="0.25">
      <c r="B279" t="s">
        <v>269</v>
      </c>
      <c r="C279" s="1">
        <v>333492</v>
      </c>
      <c r="D279" s="1">
        <v>170858</v>
      </c>
      <c r="E279" s="1">
        <v>504350</v>
      </c>
    </row>
    <row r="280" spans="2:5" x14ac:dyDescent="0.25">
      <c r="B280" t="s">
        <v>270</v>
      </c>
    </row>
    <row r="282" spans="2:5" x14ac:dyDescent="0.25">
      <c r="B282" t="s">
        <v>267</v>
      </c>
      <c r="C282" s="1">
        <v>274585</v>
      </c>
      <c r="D282" s="1">
        <v>138889</v>
      </c>
      <c r="E282" s="1">
        <v>413474</v>
      </c>
    </row>
    <row r="283" spans="2:5" x14ac:dyDescent="0.25">
      <c r="B283" t="s">
        <v>268</v>
      </c>
      <c r="C283" s="1">
        <v>58907</v>
      </c>
      <c r="D283" s="1">
        <v>31969</v>
      </c>
      <c r="E283" s="1">
        <v>90876</v>
      </c>
    </row>
    <row r="285" spans="2:5" x14ac:dyDescent="0.25">
      <c r="B285" t="s">
        <v>271</v>
      </c>
      <c r="C285" s="1">
        <v>91541</v>
      </c>
      <c r="E285" s="1">
        <v>91541</v>
      </c>
    </row>
    <row r="287" spans="2:5" x14ac:dyDescent="0.25">
      <c r="B287" t="s">
        <v>272</v>
      </c>
      <c r="C287" s="1">
        <v>91541</v>
      </c>
      <c r="E287" s="1">
        <v>91541</v>
      </c>
    </row>
    <row r="289" spans="2:5" x14ac:dyDescent="0.25">
      <c r="B289" t="s">
        <v>273</v>
      </c>
      <c r="C289" s="1">
        <v>343353</v>
      </c>
      <c r="E289" s="1">
        <v>343353</v>
      </c>
    </row>
    <row r="291" spans="2:5" x14ac:dyDescent="0.25">
      <c r="B291" t="s">
        <v>274</v>
      </c>
      <c r="C291" s="1">
        <v>13456</v>
      </c>
      <c r="E291" s="1">
        <v>13456</v>
      </c>
    </row>
    <row r="292" spans="2:5" x14ac:dyDescent="0.25">
      <c r="B292" t="s">
        <v>275</v>
      </c>
      <c r="C292" s="1">
        <v>329897</v>
      </c>
      <c r="E292" s="1">
        <v>329897</v>
      </c>
    </row>
    <row r="294" spans="2:5" x14ac:dyDescent="0.25">
      <c r="B294" t="s">
        <v>276</v>
      </c>
      <c r="C294" s="1">
        <v>2000000</v>
      </c>
      <c r="E294" s="1">
        <v>2000000</v>
      </c>
    </row>
    <row r="296" spans="2:5" x14ac:dyDescent="0.25">
      <c r="B296" t="s">
        <v>277</v>
      </c>
      <c r="C296" s="1">
        <v>2000000</v>
      </c>
      <c r="E296" s="1">
        <v>2000000</v>
      </c>
    </row>
    <row r="298" spans="2:5" x14ac:dyDescent="0.25">
      <c r="B298" t="s">
        <v>278</v>
      </c>
      <c r="C298" s="1">
        <v>4422997</v>
      </c>
      <c r="E298" s="1">
        <v>4422997</v>
      </c>
    </row>
    <row r="300" spans="2:5" x14ac:dyDescent="0.25">
      <c r="B300" t="s">
        <v>271</v>
      </c>
      <c r="C300" s="1">
        <v>2288275</v>
      </c>
      <c r="E300" s="1">
        <v>2288275</v>
      </c>
    </row>
    <row r="301" spans="2:5" x14ac:dyDescent="0.25">
      <c r="B301" t="s">
        <v>276</v>
      </c>
      <c r="C301" s="1">
        <v>1310000</v>
      </c>
      <c r="E301" s="1">
        <v>1310000</v>
      </c>
    </row>
    <row r="302" spans="2:5" x14ac:dyDescent="0.25">
      <c r="B302" t="s">
        <v>279</v>
      </c>
      <c r="C302" s="1">
        <v>824722</v>
      </c>
      <c r="E302" s="1">
        <v>824722</v>
      </c>
    </row>
    <row r="305" spans="2:5" x14ac:dyDescent="0.25">
      <c r="B305" t="s">
        <v>280</v>
      </c>
      <c r="C305" s="1">
        <v>878100</v>
      </c>
      <c r="E305" s="1">
        <v>878100</v>
      </c>
    </row>
    <row r="308" spans="2:5" x14ac:dyDescent="0.25">
      <c r="B308" t="s">
        <v>22</v>
      </c>
      <c r="C308" s="1">
        <v>10039248</v>
      </c>
      <c r="D308" s="1">
        <v>897266</v>
      </c>
      <c r="E308" s="1">
        <v>10936514</v>
      </c>
    </row>
    <row r="311" spans="2:5" x14ac:dyDescent="0.25">
      <c r="B311" t="s">
        <v>281</v>
      </c>
    </row>
    <row r="312" spans="2:5" x14ac:dyDescent="0.25">
      <c r="B312" t="s">
        <v>282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9"/>
  <sheetViews>
    <sheetView workbookViewId="0">
      <selection activeCell="B38" sqref="B38:D40"/>
    </sheetView>
  </sheetViews>
  <sheetFormatPr baseColWidth="10" defaultColWidth="11.5703125" defaultRowHeight="15" x14ac:dyDescent="0.25"/>
  <cols>
    <col min="2" max="2" width="33" customWidth="1"/>
    <col min="3" max="3" width="28.42578125" style="57" customWidth="1"/>
    <col min="4" max="4" width="15.140625" style="57" bestFit="1" customWidth="1"/>
    <col min="6" max="6" width="18.7109375" style="57" bestFit="1" customWidth="1"/>
    <col min="7" max="7" width="17.42578125" style="57" bestFit="1" customWidth="1"/>
    <col min="8" max="8" width="16" style="57" bestFit="1" customWidth="1"/>
    <col min="9" max="10" width="17.42578125" style="57" bestFit="1" customWidth="1"/>
    <col min="11" max="11" width="16" style="57" bestFit="1" customWidth="1"/>
    <col min="12" max="12" width="17.42578125" style="57" bestFit="1" customWidth="1"/>
  </cols>
  <sheetData>
    <row r="2" spans="2:4" ht="14.45" x14ac:dyDescent="0.3">
      <c r="B2" t="s">
        <v>0</v>
      </c>
      <c r="D2" s="57" t="s">
        <v>283</v>
      </c>
    </row>
    <row r="3" spans="2:4" ht="14.45" x14ac:dyDescent="0.3">
      <c r="B3" t="s">
        <v>284</v>
      </c>
    </row>
    <row r="8" spans="2:4" ht="14.45" x14ac:dyDescent="0.3">
      <c r="B8" t="s">
        <v>125</v>
      </c>
    </row>
    <row r="9" spans="2:4" ht="14.45" x14ac:dyDescent="0.3">
      <c r="B9" t="s">
        <v>126</v>
      </c>
    </row>
    <row r="13" spans="2:4" ht="14.45" x14ac:dyDescent="0.3">
      <c r="B13" t="s">
        <v>285</v>
      </c>
    </row>
    <row r="14" spans="2:4" ht="14.45" x14ac:dyDescent="0.3">
      <c r="C14" s="57" t="s">
        <v>129</v>
      </c>
      <c r="D14" s="57" t="s">
        <v>129</v>
      </c>
    </row>
    <row r="15" spans="2:4" ht="14.45" x14ac:dyDescent="0.3">
      <c r="C15" s="57" t="s">
        <v>130</v>
      </c>
      <c r="D15" s="57" t="s">
        <v>131</v>
      </c>
    </row>
    <row r="17" spans="2:4" ht="14.45" x14ac:dyDescent="0.3">
      <c r="B17" t="s">
        <v>286</v>
      </c>
      <c r="C17" s="57">
        <v>144452648</v>
      </c>
      <c r="D17" s="57">
        <v>134693806</v>
      </c>
    </row>
    <row r="20" spans="2:4" ht="14.45" x14ac:dyDescent="0.3">
      <c r="B20" t="s">
        <v>133</v>
      </c>
      <c r="C20" s="57">
        <v>137706662</v>
      </c>
      <c r="D20" s="57">
        <v>133515715</v>
      </c>
    </row>
    <row r="22" spans="2:4" ht="14.45" x14ac:dyDescent="0.3">
      <c r="B22" t="s">
        <v>134</v>
      </c>
      <c r="C22" s="57">
        <v>55056622</v>
      </c>
      <c r="D22" s="57">
        <v>54064096</v>
      </c>
    </row>
    <row r="24" spans="2:4" ht="14.45" x14ac:dyDescent="0.3">
      <c r="B24" t="s">
        <v>135</v>
      </c>
      <c r="C24" s="57">
        <v>1504853</v>
      </c>
      <c r="D24" s="57">
        <v>748867</v>
      </c>
    </row>
    <row r="25" spans="2:4" ht="14.45" x14ac:dyDescent="0.3">
      <c r="B25" t="s">
        <v>136</v>
      </c>
      <c r="C25" s="57">
        <v>53551769</v>
      </c>
      <c r="D25" s="57">
        <v>53315229</v>
      </c>
    </row>
    <row r="27" spans="2:4" ht="14.45" x14ac:dyDescent="0.3">
      <c r="B27" t="s">
        <v>137</v>
      </c>
      <c r="C27" s="57">
        <v>82650040</v>
      </c>
      <c r="D27" s="57">
        <v>79451619</v>
      </c>
    </row>
    <row r="29" spans="2:4" ht="14.45" x14ac:dyDescent="0.3">
      <c r="B29" t="s">
        <v>287</v>
      </c>
      <c r="C29" s="57">
        <v>42258075</v>
      </c>
      <c r="D29" s="57">
        <v>42258075</v>
      </c>
    </row>
    <row r="31" spans="2:4" ht="14.45" x14ac:dyDescent="0.3">
      <c r="B31" t="s">
        <v>138</v>
      </c>
      <c r="C31" s="57">
        <v>32362156</v>
      </c>
      <c r="D31" s="57">
        <v>29163735</v>
      </c>
    </row>
    <row r="32" spans="2:4" ht="14.45" x14ac:dyDescent="0.3">
      <c r="B32" t="s">
        <v>141</v>
      </c>
      <c r="C32" s="57">
        <v>13951956</v>
      </c>
      <c r="D32" s="57">
        <v>13951956</v>
      </c>
    </row>
    <row r="33" spans="2:4" ht="14.45" x14ac:dyDescent="0.3">
      <c r="B33" t="s">
        <v>140</v>
      </c>
      <c r="C33" s="57">
        <v>9673006</v>
      </c>
      <c r="D33" s="57">
        <v>7445881</v>
      </c>
    </row>
    <row r="34" spans="2:4" ht="14.45" x14ac:dyDescent="0.3">
      <c r="B34" t="s">
        <v>139</v>
      </c>
      <c r="C34" s="57">
        <v>8704156</v>
      </c>
      <c r="D34" s="57">
        <v>7738651</v>
      </c>
    </row>
    <row r="35" spans="2:4" ht="14.45" x14ac:dyDescent="0.3">
      <c r="B35" t="s">
        <v>142</v>
      </c>
      <c r="C35" s="57">
        <v>27325</v>
      </c>
      <c r="D35" s="57">
        <v>25963</v>
      </c>
    </row>
    <row r="36" spans="2:4" ht="14.45" x14ac:dyDescent="0.3">
      <c r="B36" t="s">
        <v>143</v>
      </c>
      <c r="C36" s="57">
        <v>5713</v>
      </c>
      <c r="D36" s="57">
        <v>1284</v>
      </c>
    </row>
    <row r="38" spans="2:4" ht="14.45" x14ac:dyDescent="0.3">
      <c r="B38" t="s">
        <v>144</v>
      </c>
      <c r="C38" s="57">
        <v>4476943</v>
      </c>
      <c r="D38" s="57">
        <v>4476943</v>
      </c>
    </row>
    <row r="39" spans="2:4" x14ac:dyDescent="0.25">
      <c r="B39" t="s">
        <v>145</v>
      </c>
      <c r="C39" s="57">
        <v>1879195</v>
      </c>
      <c r="D39" s="57">
        <v>1879195</v>
      </c>
    </row>
    <row r="40" spans="2:4" x14ac:dyDescent="0.25">
      <c r="B40" t="s">
        <v>146</v>
      </c>
      <c r="C40" s="57">
        <v>2597748</v>
      </c>
      <c r="D40" s="57">
        <v>2597748</v>
      </c>
    </row>
    <row r="42" spans="2:4" x14ac:dyDescent="0.25">
      <c r="B42" t="s">
        <v>148</v>
      </c>
      <c r="C42" s="57">
        <v>2015467</v>
      </c>
      <c r="D42" s="57">
        <v>2015467</v>
      </c>
    </row>
    <row r="44" spans="2:4" x14ac:dyDescent="0.25">
      <c r="B44" t="s">
        <v>149</v>
      </c>
      <c r="C44" s="57">
        <v>1537399</v>
      </c>
      <c r="D44" s="57">
        <v>1537399</v>
      </c>
    </row>
    <row r="47" spans="2:4" x14ac:dyDescent="0.25">
      <c r="B47" t="s">
        <v>150</v>
      </c>
      <c r="C47" s="57">
        <v>6745986</v>
      </c>
      <c r="D47" s="57">
        <v>6745986</v>
      </c>
    </row>
    <row r="49" spans="2:12" x14ac:dyDescent="0.25">
      <c r="B49" t="s">
        <v>288</v>
      </c>
      <c r="C49" s="57">
        <v>6745986</v>
      </c>
      <c r="D49" s="57">
        <v>6745986</v>
      </c>
    </row>
    <row r="51" spans="2:12" x14ac:dyDescent="0.25">
      <c r="B51" t="s">
        <v>289</v>
      </c>
      <c r="D51" s="57">
        <v>-4237300</v>
      </c>
    </row>
    <row r="52" spans="2:12" x14ac:dyDescent="0.25">
      <c r="B52" t="s">
        <v>153</v>
      </c>
      <c r="D52" s="57">
        <v>-1330595</v>
      </c>
    </row>
    <row r="55" spans="2:12" x14ac:dyDescent="0.25">
      <c r="B55" t="s">
        <v>290</v>
      </c>
    </row>
    <row r="56" spans="2:12" x14ac:dyDescent="0.25">
      <c r="B56" t="s">
        <v>291</v>
      </c>
    </row>
    <row r="57" spans="2:12" x14ac:dyDescent="0.25">
      <c r="B57" t="s">
        <v>292</v>
      </c>
    </row>
    <row r="58" spans="2:12" x14ac:dyDescent="0.25">
      <c r="B58" t="s">
        <v>293</v>
      </c>
    </row>
    <row r="59" spans="2:12" x14ac:dyDescent="0.25">
      <c r="B59" t="s">
        <v>294</v>
      </c>
    </row>
    <row r="63" spans="2:12" x14ac:dyDescent="0.25">
      <c r="B63" t="s">
        <v>0</v>
      </c>
      <c r="L63" s="57" t="s">
        <v>295</v>
      </c>
    </row>
    <row r="64" spans="2:12" x14ac:dyDescent="0.25">
      <c r="B64" t="s">
        <v>284</v>
      </c>
    </row>
    <row r="68" spans="2:12" x14ac:dyDescent="0.25">
      <c r="B68" t="s">
        <v>296</v>
      </c>
    </row>
    <row r="69" spans="2:12" x14ac:dyDescent="0.25">
      <c r="B69" t="s">
        <v>297</v>
      </c>
    </row>
    <row r="71" spans="2:12" x14ac:dyDescent="0.25">
      <c r="L71" s="57" t="s">
        <v>298</v>
      </c>
    </row>
    <row r="72" spans="2:12" x14ac:dyDescent="0.25">
      <c r="F72" s="57" t="s">
        <v>27</v>
      </c>
      <c r="L72" s="57" t="s">
        <v>29</v>
      </c>
    </row>
    <row r="73" spans="2:12" x14ac:dyDescent="0.25">
      <c r="H73" s="57" t="s">
        <v>33</v>
      </c>
      <c r="J73" s="57" t="s">
        <v>29</v>
      </c>
      <c r="L73" s="57" t="s">
        <v>162</v>
      </c>
    </row>
    <row r="74" spans="2:12" x14ac:dyDescent="0.25">
      <c r="B74" t="s">
        <v>299</v>
      </c>
      <c r="C74" s="57" t="s">
        <v>300</v>
      </c>
      <c r="D74" s="57" t="s">
        <v>301</v>
      </c>
      <c r="E74" t="s">
        <v>302</v>
      </c>
      <c r="F74" s="57" t="s">
        <v>164</v>
      </c>
      <c r="G74" s="57" t="s">
        <v>303</v>
      </c>
      <c r="H74" s="57" t="s">
        <v>39</v>
      </c>
      <c r="I74" s="57" t="s">
        <v>33</v>
      </c>
      <c r="J74" s="57" t="s">
        <v>162</v>
      </c>
      <c r="L74" s="57" t="s">
        <v>163</v>
      </c>
    </row>
    <row r="75" spans="2:12" x14ac:dyDescent="0.25">
      <c r="B75" t="s">
        <v>304</v>
      </c>
      <c r="G75" s="57" t="s">
        <v>165</v>
      </c>
      <c r="H75" s="57" t="s">
        <v>166</v>
      </c>
      <c r="I75" s="57" t="s">
        <v>38</v>
      </c>
      <c r="J75" s="57" t="s">
        <v>163</v>
      </c>
      <c r="K75" s="57" t="s">
        <v>167</v>
      </c>
      <c r="L75" s="57" t="s">
        <v>40</v>
      </c>
    </row>
    <row r="76" spans="2:12" x14ac:dyDescent="0.25">
      <c r="H76" s="57" t="s">
        <v>168</v>
      </c>
      <c r="I76" s="57" t="s">
        <v>169</v>
      </c>
      <c r="J76" s="57" t="s">
        <v>170</v>
      </c>
      <c r="L76" s="57" t="s">
        <v>42</v>
      </c>
    </row>
    <row r="78" spans="2:12" x14ac:dyDescent="0.25">
      <c r="C78" s="57" t="s">
        <v>171</v>
      </c>
      <c r="F78" s="57">
        <v>10941144.66258</v>
      </c>
      <c r="G78" s="57">
        <v>9755513.3168107551</v>
      </c>
      <c r="H78" s="57">
        <v>77.289110169491522</v>
      </c>
      <c r="I78" s="57">
        <v>1185554.0566590752</v>
      </c>
      <c r="J78" s="57">
        <v>1392049.0860082398</v>
      </c>
      <c r="K78" s="57">
        <v>581569.08612904628</v>
      </c>
      <c r="L78" s="57">
        <v>810479.99987919384</v>
      </c>
    </row>
    <row r="80" spans="2:12" x14ac:dyDescent="0.25">
      <c r="C80" s="57" t="s">
        <v>172</v>
      </c>
      <c r="F80" s="57">
        <v>10837386.681</v>
      </c>
      <c r="G80" s="57">
        <v>9755513.3168107551</v>
      </c>
      <c r="H80" s="57">
        <v>77.289110169491522</v>
      </c>
      <c r="I80" s="57">
        <v>1081796.0750790753</v>
      </c>
      <c r="J80" s="57">
        <v>1288291.1044282399</v>
      </c>
      <c r="K80" s="57">
        <v>477923.31935904629</v>
      </c>
      <c r="L80" s="57">
        <v>810367.78506919381</v>
      </c>
    </row>
    <row r="82" spans="2:12" x14ac:dyDescent="0.25">
      <c r="B82" s="14">
        <v>33848</v>
      </c>
      <c r="C82" s="57" t="s">
        <v>305</v>
      </c>
      <c r="D82" s="57" t="s">
        <v>306</v>
      </c>
      <c r="E82">
        <v>2002</v>
      </c>
      <c r="F82" s="57">
        <v>2262431.2940000002</v>
      </c>
      <c r="G82" s="57">
        <v>2071679.884016949</v>
      </c>
      <c r="H82" s="57">
        <v>77.289110169491522</v>
      </c>
      <c r="I82" s="57">
        <v>190674.12087288155</v>
      </c>
      <c r="J82" s="57">
        <v>240829.49209674745</v>
      </c>
      <c r="K82" s="57">
        <v>181114.6401052915</v>
      </c>
      <c r="L82" s="57">
        <v>59714.851991455944</v>
      </c>
    </row>
    <row r="83" spans="2:12" x14ac:dyDescent="0.25">
      <c r="B83" s="14"/>
    </row>
    <row r="84" spans="2:12" x14ac:dyDescent="0.25">
      <c r="B84" s="14">
        <v>36526</v>
      </c>
      <c r="C84" s="57" t="s">
        <v>307</v>
      </c>
      <c r="D84" s="57" t="s">
        <v>306</v>
      </c>
      <c r="E84">
        <v>2010</v>
      </c>
      <c r="F84" s="57">
        <v>876.92499999999995</v>
      </c>
      <c r="G84" s="57">
        <v>0</v>
      </c>
      <c r="H84" s="57">
        <v>0</v>
      </c>
      <c r="I84" s="57">
        <v>876.92499999999995</v>
      </c>
      <c r="J84" s="57">
        <v>931.54953517500007</v>
      </c>
      <c r="K84" s="57">
        <v>0</v>
      </c>
      <c r="L84" s="57">
        <v>931.54953517500007</v>
      </c>
    </row>
    <row r="85" spans="2:12" x14ac:dyDescent="0.25">
      <c r="B85" s="14"/>
    </row>
    <row r="86" spans="2:12" x14ac:dyDescent="0.25">
      <c r="B86" s="14">
        <v>33329</v>
      </c>
      <c r="C86" s="57" t="s">
        <v>308</v>
      </c>
      <c r="D86" s="57" t="s">
        <v>306</v>
      </c>
      <c r="E86">
        <v>2007</v>
      </c>
      <c r="F86" s="57">
        <v>7795135.2309999997</v>
      </c>
      <c r="G86" s="57">
        <v>7392419.6967938058</v>
      </c>
      <c r="H86" s="57">
        <v>0</v>
      </c>
      <c r="I86" s="57">
        <v>402715.53420619393</v>
      </c>
      <c r="J86" s="57">
        <v>557738.86552119732</v>
      </c>
      <c r="K86" s="57">
        <v>254252.73863358281</v>
      </c>
      <c r="L86" s="57">
        <v>303486.12688761449</v>
      </c>
    </row>
    <row r="87" spans="2:12" x14ac:dyDescent="0.25">
      <c r="B87" s="14"/>
    </row>
    <row r="88" spans="2:12" x14ac:dyDescent="0.25">
      <c r="B88" s="14">
        <v>34696</v>
      </c>
      <c r="C88" s="57" t="s">
        <v>309</v>
      </c>
      <c r="D88" s="57" t="s">
        <v>306</v>
      </c>
      <c r="E88">
        <v>2010</v>
      </c>
      <c r="F88" s="57">
        <v>6386.143</v>
      </c>
      <c r="G88" s="57">
        <v>1381.8119999999999</v>
      </c>
      <c r="H88" s="57">
        <v>0</v>
      </c>
      <c r="I88" s="57">
        <v>5004.3310000000001</v>
      </c>
      <c r="J88" s="57">
        <v>6067.3620005481998</v>
      </c>
      <c r="K88" s="57">
        <v>616.47730017200001</v>
      </c>
      <c r="L88" s="57">
        <v>5450.8847003761994</v>
      </c>
    </row>
    <row r="89" spans="2:12" x14ac:dyDescent="0.25">
      <c r="B89" s="14"/>
    </row>
    <row r="90" spans="2:12" x14ac:dyDescent="0.25">
      <c r="B90" s="14">
        <v>36175</v>
      </c>
      <c r="C90" s="57" t="s">
        <v>310</v>
      </c>
      <c r="D90" s="57" t="s">
        <v>306</v>
      </c>
      <c r="E90">
        <v>2007</v>
      </c>
      <c r="F90" s="57">
        <v>621463.37600000005</v>
      </c>
      <c r="G90" s="57">
        <v>271805.065</v>
      </c>
      <c r="H90" s="57">
        <v>0</v>
      </c>
      <c r="I90" s="57">
        <v>349658.31099999999</v>
      </c>
      <c r="J90" s="57">
        <v>349658.31</v>
      </c>
      <c r="K90" s="57">
        <v>41939.463320000003</v>
      </c>
      <c r="L90" s="57">
        <v>307718.84668000002</v>
      </c>
    </row>
    <row r="91" spans="2:12" x14ac:dyDescent="0.25">
      <c r="B91" s="14"/>
    </row>
    <row r="92" spans="2:12" x14ac:dyDescent="0.25">
      <c r="B92" s="14">
        <v>36526</v>
      </c>
      <c r="C92" s="57" t="s">
        <v>311</v>
      </c>
      <c r="D92" s="57" t="s">
        <v>306</v>
      </c>
      <c r="E92">
        <v>2016</v>
      </c>
      <c r="F92" s="57">
        <v>4621.8919999999998</v>
      </c>
      <c r="G92" s="57">
        <v>1629.0889999999999</v>
      </c>
      <c r="H92" s="57">
        <v>0</v>
      </c>
      <c r="I92" s="57">
        <v>2992.8029999999999</v>
      </c>
      <c r="J92" s="57">
        <v>3191.4752745720007</v>
      </c>
      <c r="K92" s="57">
        <v>0</v>
      </c>
      <c r="L92" s="57">
        <v>3191.4752745720007</v>
      </c>
    </row>
    <row r="93" spans="2:12" x14ac:dyDescent="0.25">
      <c r="B93" s="14"/>
    </row>
    <row r="94" spans="2:12" x14ac:dyDescent="0.25">
      <c r="B94" s="14">
        <v>36996</v>
      </c>
      <c r="C94" s="57" t="s">
        <v>312</v>
      </c>
      <c r="D94" s="57" t="s">
        <v>306</v>
      </c>
      <c r="E94">
        <v>2007</v>
      </c>
      <c r="F94" s="57">
        <v>146471.82</v>
      </c>
      <c r="G94" s="57">
        <v>16597.77</v>
      </c>
      <c r="H94" s="57">
        <v>0</v>
      </c>
      <c r="I94" s="57">
        <v>129874.05</v>
      </c>
      <c r="J94" s="57">
        <v>129874.05</v>
      </c>
      <c r="K94" s="57">
        <v>0</v>
      </c>
      <c r="L94" s="57">
        <v>129874.05</v>
      </c>
    </row>
    <row r="95" spans="2:12" x14ac:dyDescent="0.25">
      <c r="B95" s="14"/>
    </row>
    <row r="96" spans="2:12" x14ac:dyDescent="0.25">
      <c r="B96" s="14"/>
      <c r="C96" s="57" t="s">
        <v>180</v>
      </c>
      <c r="F96" s="57">
        <v>103757.98157999999</v>
      </c>
      <c r="G96" s="57">
        <v>0</v>
      </c>
      <c r="H96" s="57">
        <v>0</v>
      </c>
      <c r="I96" s="57">
        <v>103757.98157999999</v>
      </c>
      <c r="J96" s="57">
        <v>103757.98157999999</v>
      </c>
      <c r="K96" s="57">
        <v>103645.76677</v>
      </c>
      <c r="L96" s="57">
        <v>112.21481</v>
      </c>
    </row>
    <row r="97" spans="2:12" x14ac:dyDescent="0.25">
      <c r="B97" s="14"/>
    </row>
    <row r="98" spans="2:12" x14ac:dyDescent="0.25">
      <c r="B98" s="14"/>
      <c r="C98" s="57" t="s">
        <v>43</v>
      </c>
      <c r="F98" s="57">
        <v>103757.98157999999</v>
      </c>
      <c r="G98" s="57">
        <v>0</v>
      </c>
      <c r="H98" s="57">
        <v>0</v>
      </c>
      <c r="I98" s="57">
        <v>103757.98157999999</v>
      </c>
      <c r="J98" s="57">
        <v>103757.98157999999</v>
      </c>
      <c r="K98" s="57">
        <v>103645.76677</v>
      </c>
      <c r="L98" s="57">
        <v>112.21481</v>
      </c>
    </row>
    <row r="99" spans="2:12" x14ac:dyDescent="0.25">
      <c r="B99" s="14"/>
    </row>
    <row r="100" spans="2:12" x14ac:dyDescent="0.25">
      <c r="B100" s="14"/>
      <c r="C100" s="57" t="s">
        <v>182</v>
      </c>
      <c r="F100" s="57">
        <v>1930803.703</v>
      </c>
      <c r="G100" s="57">
        <v>1236431.1910000001</v>
      </c>
      <c r="H100" s="57">
        <v>0</v>
      </c>
      <c r="I100" s="57">
        <v>694372.51199999999</v>
      </c>
      <c r="J100" s="57">
        <v>694372.51199999999</v>
      </c>
      <c r="K100" s="57">
        <v>0</v>
      </c>
      <c r="L100" s="57">
        <v>694372.51199999999</v>
      </c>
    </row>
    <row r="101" spans="2:12" x14ac:dyDescent="0.25">
      <c r="B101" s="14"/>
    </row>
    <row r="102" spans="2:12" x14ac:dyDescent="0.25">
      <c r="B102" s="14">
        <v>35473</v>
      </c>
      <c r="C102" s="57" t="s">
        <v>313</v>
      </c>
      <c r="D102" s="57" t="s">
        <v>314</v>
      </c>
      <c r="E102">
        <v>2007</v>
      </c>
      <c r="F102" s="57">
        <v>500000</v>
      </c>
      <c r="G102" s="57">
        <v>485330</v>
      </c>
      <c r="H102" s="57">
        <v>0</v>
      </c>
      <c r="I102" s="57">
        <v>14670</v>
      </c>
      <c r="J102" s="57">
        <v>14670</v>
      </c>
      <c r="K102" s="57">
        <v>0</v>
      </c>
      <c r="L102" s="57">
        <v>14670</v>
      </c>
    </row>
    <row r="103" spans="2:12" x14ac:dyDescent="0.25">
      <c r="B103" s="14"/>
    </row>
    <row r="104" spans="2:12" x14ac:dyDescent="0.25">
      <c r="B104" s="14">
        <v>35621</v>
      </c>
      <c r="C104" s="57" t="s">
        <v>313</v>
      </c>
      <c r="D104" s="57" t="s">
        <v>315</v>
      </c>
      <c r="E104">
        <v>2002</v>
      </c>
      <c r="F104" s="57">
        <v>500000</v>
      </c>
      <c r="G104" s="57">
        <v>421317.5</v>
      </c>
      <c r="H104" s="57">
        <v>0</v>
      </c>
      <c r="I104" s="57">
        <v>78682.5</v>
      </c>
      <c r="J104" s="57">
        <v>78682.5</v>
      </c>
      <c r="K104" s="57">
        <v>0</v>
      </c>
      <c r="L104" s="57">
        <v>78682.5</v>
      </c>
    </row>
    <row r="106" spans="2:12" x14ac:dyDescent="0.25">
      <c r="B106">
        <v>37061</v>
      </c>
      <c r="C106" s="57" t="s">
        <v>316</v>
      </c>
      <c r="D106" s="57" t="s">
        <v>317</v>
      </c>
      <c r="E106">
        <v>2008</v>
      </c>
      <c r="F106" s="57">
        <v>930803.70299999998</v>
      </c>
      <c r="G106" s="57">
        <v>329783.69099999999</v>
      </c>
      <c r="H106" s="57">
        <v>0</v>
      </c>
      <c r="I106" s="57">
        <v>601020.01199999999</v>
      </c>
      <c r="J106" s="57">
        <v>601020.01199999999</v>
      </c>
      <c r="K106" s="57">
        <v>0</v>
      </c>
      <c r="L106" s="57">
        <v>601020.01199999999</v>
      </c>
    </row>
    <row r="108" spans="2:12" x14ac:dyDescent="0.25">
      <c r="C108" s="57" t="s">
        <v>49</v>
      </c>
      <c r="F108" s="57">
        <v>12871948.36558</v>
      </c>
      <c r="G108" s="57">
        <v>10991944.507810755</v>
      </c>
      <c r="H108" s="57">
        <v>77.289110169491522</v>
      </c>
      <c r="I108" s="57">
        <v>1879926.5686590751</v>
      </c>
      <c r="J108" s="57">
        <v>2086421.5980082396</v>
      </c>
      <c r="K108" s="57">
        <v>581569.08612904628</v>
      </c>
      <c r="L108" s="57">
        <v>1504852.5118791938</v>
      </c>
    </row>
    <row r="110" spans="2:12" x14ac:dyDescent="0.25">
      <c r="B110" t="s">
        <v>836</v>
      </c>
      <c r="L110" s="57">
        <f>+L80</f>
        <v>810367.78506919381</v>
      </c>
    </row>
    <row r="111" spans="2:12" x14ac:dyDescent="0.25">
      <c r="B111" t="s">
        <v>837</v>
      </c>
      <c r="L111" s="57">
        <f>+L108-L110</f>
        <v>694484.72681000002</v>
      </c>
    </row>
    <row r="114" spans="2:12" x14ac:dyDescent="0.25">
      <c r="B114" s="2" t="s">
        <v>0</v>
      </c>
      <c r="C114" s="58"/>
      <c r="D114" s="58"/>
      <c r="E114" s="2"/>
      <c r="F114" s="58"/>
      <c r="G114" s="58"/>
      <c r="H114" s="58"/>
      <c r="I114" s="58"/>
      <c r="J114" s="58"/>
      <c r="K114" s="58"/>
      <c r="L114" s="117" t="s">
        <v>318</v>
      </c>
    </row>
    <row r="115" spans="2:12" x14ac:dyDescent="0.25">
      <c r="B115" s="2" t="s">
        <v>284</v>
      </c>
      <c r="C115" s="58"/>
      <c r="D115" s="58"/>
      <c r="E115" s="2"/>
      <c r="F115" s="58"/>
      <c r="G115" s="58"/>
      <c r="H115" s="58"/>
      <c r="I115" s="58"/>
      <c r="J115" s="58"/>
      <c r="K115" s="58"/>
      <c r="L115" s="58"/>
    </row>
    <row r="116" spans="2:12" x14ac:dyDescent="0.25">
      <c r="B116" s="3"/>
      <c r="C116" s="59"/>
      <c r="D116" s="59"/>
      <c r="E116" s="3"/>
      <c r="F116" s="59"/>
      <c r="G116" s="59"/>
      <c r="H116" s="59"/>
      <c r="I116" s="59"/>
      <c r="J116" s="59"/>
      <c r="K116" s="59"/>
      <c r="L116" s="59"/>
    </row>
    <row r="117" spans="2:12" x14ac:dyDescent="0.25">
      <c r="B117" s="3"/>
      <c r="C117" s="59"/>
      <c r="D117" s="59"/>
      <c r="E117" s="3"/>
      <c r="F117" s="59"/>
      <c r="G117" s="59"/>
      <c r="H117" s="59"/>
      <c r="I117" s="59"/>
      <c r="J117" s="59"/>
      <c r="K117" s="59"/>
      <c r="L117" s="59"/>
    </row>
    <row r="118" spans="2:12" ht="16.5" x14ac:dyDescent="0.25">
      <c r="B118" s="542" t="s">
        <v>319</v>
      </c>
      <c r="C118" s="542"/>
      <c r="D118" s="542"/>
      <c r="E118" s="542"/>
      <c r="F118" s="542"/>
      <c r="G118" s="542"/>
      <c r="H118" s="542"/>
      <c r="I118" s="542"/>
      <c r="J118" s="542"/>
      <c r="K118" s="542"/>
      <c r="L118" s="542"/>
    </row>
    <row r="119" spans="2:12" x14ac:dyDescent="0.25">
      <c r="B119" s="544">
        <v>37256</v>
      </c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</row>
    <row r="120" spans="2:12" x14ac:dyDescent="0.25">
      <c r="B120" s="3"/>
      <c r="C120" s="59"/>
      <c r="D120" s="59"/>
      <c r="E120" s="3"/>
      <c r="F120" s="59"/>
      <c r="G120" s="59"/>
      <c r="H120" s="59"/>
      <c r="I120" s="59"/>
      <c r="J120" s="59"/>
      <c r="K120" s="59"/>
      <c r="L120" s="59"/>
    </row>
    <row r="121" spans="2:12" ht="15.75" thickBot="1" x14ac:dyDescent="0.3">
      <c r="B121" s="3" t="s">
        <v>320</v>
      </c>
      <c r="C121" s="59"/>
      <c r="D121" s="59"/>
      <c r="E121" s="3"/>
      <c r="F121" s="59"/>
      <c r="G121" s="59"/>
      <c r="H121" s="59"/>
      <c r="I121" s="59"/>
      <c r="J121" s="59"/>
      <c r="K121" s="59"/>
      <c r="L121" s="118" t="s">
        <v>298</v>
      </c>
    </row>
    <row r="122" spans="2:12" x14ac:dyDescent="0.25">
      <c r="B122" s="4"/>
      <c r="C122" s="60"/>
      <c r="D122" s="60"/>
      <c r="E122" s="5"/>
      <c r="F122" s="546" t="s">
        <v>27</v>
      </c>
      <c r="G122" s="547"/>
      <c r="H122" s="547"/>
      <c r="I122" s="547"/>
      <c r="J122" s="547"/>
      <c r="K122" s="548"/>
      <c r="L122" s="119" t="s">
        <v>29</v>
      </c>
    </row>
    <row r="123" spans="2:12" x14ac:dyDescent="0.25">
      <c r="B123" s="6"/>
      <c r="C123" s="61"/>
      <c r="D123" s="61"/>
      <c r="E123" s="7"/>
      <c r="F123" s="120"/>
      <c r="G123" s="121"/>
      <c r="H123" s="86" t="s">
        <v>33</v>
      </c>
      <c r="I123" s="121"/>
      <c r="J123" s="86" t="s">
        <v>29</v>
      </c>
      <c r="K123" s="122"/>
      <c r="L123" s="123" t="s">
        <v>162</v>
      </c>
    </row>
    <row r="124" spans="2:12" x14ac:dyDescent="0.25">
      <c r="B124" s="8" t="s">
        <v>299</v>
      </c>
      <c r="C124" s="61" t="s">
        <v>300</v>
      </c>
      <c r="D124" s="61" t="s">
        <v>301</v>
      </c>
      <c r="E124" s="7" t="s">
        <v>302</v>
      </c>
      <c r="F124" s="120" t="s">
        <v>37</v>
      </c>
      <c r="G124" s="124" t="s">
        <v>32</v>
      </c>
      <c r="H124" s="86" t="s">
        <v>39</v>
      </c>
      <c r="I124" s="124" t="s">
        <v>33</v>
      </c>
      <c r="J124" s="86" t="s">
        <v>162</v>
      </c>
      <c r="K124" s="125" t="s">
        <v>167</v>
      </c>
      <c r="L124" s="123" t="s">
        <v>163</v>
      </c>
    </row>
    <row r="125" spans="2:12" x14ac:dyDescent="0.25">
      <c r="B125" s="8" t="s">
        <v>304</v>
      </c>
      <c r="C125" s="61"/>
      <c r="D125" s="61"/>
      <c r="E125" s="7"/>
      <c r="F125" s="120"/>
      <c r="G125" s="124"/>
      <c r="H125" s="86" t="s">
        <v>166</v>
      </c>
      <c r="I125" s="124" t="s">
        <v>38</v>
      </c>
      <c r="J125" s="86" t="s">
        <v>163</v>
      </c>
      <c r="K125" s="125"/>
      <c r="L125" s="123" t="s">
        <v>40</v>
      </c>
    </row>
    <row r="126" spans="2:12" ht="15.75" thickBot="1" x14ac:dyDescent="0.3">
      <c r="B126" s="9"/>
      <c r="C126" s="62"/>
      <c r="D126" s="62"/>
      <c r="E126" s="10"/>
      <c r="F126" s="126"/>
      <c r="G126" s="127"/>
      <c r="H126" s="87" t="s">
        <v>168</v>
      </c>
      <c r="I126" s="127" t="s">
        <v>169</v>
      </c>
      <c r="J126" s="87" t="s">
        <v>170</v>
      </c>
      <c r="K126" s="128"/>
      <c r="L126" s="129" t="s">
        <v>42</v>
      </c>
    </row>
    <row r="127" spans="2:12" x14ac:dyDescent="0.25">
      <c r="B127" s="11"/>
      <c r="C127" s="61"/>
      <c r="D127" s="63"/>
      <c r="E127" s="12"/>
      <c r="F127" s="120"/>
      <c r="G127" s="124"/>
      <c r="H127" s="86"/>
      <c r="I127" s="124"/>
      <c r="J127" s="86"/>
      <c r="K127" s="60"/>
      <c r="L127" s="119"/>
    </row>
    <row r="128" spans="2:12" ht="15.75" x14ac:dyDescent="0.25">
      <c r="B128" s="11"/>
      <c r="C128" s="64" t="s">
        <v>171</v>
      </c>
      <c r="D128" s="65"/>
      <c r="E128" s="13"/>
      <c r="F128" s="130">
        <v>36425912.010670379</v>
      </c>
      <c r="G128" s="131">
        <v>25340673.22467038</v>
      </c>
      <c r="H128" s="130">
        <v>418323.4951725732</v>
      </c>
      <c r="I128" s="131">
        <v>10666915.290827427</v>
      </c>
      <c r="J128" s="130">
        <v>12145985.285731262</v>
      </c>
      <c r="K128" s="132">
        <v>3594609.5854309765</v>
      </c>
      <c r="L128" s="133">
        <v>8551375.7003002837</v>
      </c>
    </row>
    <row r="129" spans="1:12" x14ac:dyDescent="0.25">
      <c r="B129" s="11"/>
      <c r="C129" s="66"/>
      <c r="D129" s="65"/>
      <c r="E129" s="13"/>
      <c r="F129" s="134"/>
      <c r="G129" s="135"/>
      <c r="H129" s="136"/>
      <c r="I129" s="135"/>
      <c r="J129" s="136"/>
      <c r="K129" s="137"/>
      <c r="L129" s="138"/>
    </row>
    <row r="130" spans="1:12" x14ac:dyDescent="0.25">
      <c r="B130" s="11"/>
      <c r="C130" s="67" t="s">
        <v>321</v>
      </c>
      <c r="D130" s="68"/>
      <c r="E130" s="13"/>
      <c r="F130" s="139">
        <v>2500000</v>
      </c>
      <c r="G130" s="140">
        <v>1338417.6000000001</v>
      </c>
      <c r="H130" s="139">
        <v>129207.44</v>
      </c>
      <c r="I130" s="140">
        <v>1032374.96</v>
      </c>
      <c r="J130" s="139">
        <v>1161582.3999999999</v>
      </c>
      <c r="K130" s="141">
        <v>1016384.6</v>
      </c>
      <c r="L130" s="142">
        <v>145197.79999999999</v>
      </c>
    </row>
    <row r="131" spans="1:12" x14ac:dyDescent="0.25">
      <c r="A131" s="535">
        <f>+L131+L143+L152+L165</f>
        <v>6151208.5934481751</v>
      </c>
      <c r="B131" s="14">
        <v>33862</v>
      </c>
      <c r="C131" s="69" t="s">
        <v>322</v>
      </c>
      <c r="D131" s="63" t="s">
        <v>323</v>
      </c>
      <c r="E131" s="15">
        <v>2002</v>
      </c>
      <c r="F131" s="143">
        <v>2500000</v>
      </c>
      <c r="G131" s="144">
        <v>1338417.6000000001</v>
      </c>
      <c r="H131" s="143">
        <v>129207.44</v>
      </c>
      <c r="I131" s="144">
        <v>1032374.96</v>
      </c>
      <c r="J131" s="143">
        <v>1161582.3999999999</v>
      </c>
      <c r="K131" s="145">
        <v>1016384.6</v>
      </c>
      <c r="L131" s="146">
        <v>145197.79999999999</v>
      </c>
    </row>
    <row r="132" spans="1:12" x14ac:dyDescent="0.25">
      <c r="A132" s="535">
        <f>+L180+L200+L315</f>
        <v>38696666.12106356</v>
      </c>
      <c r="B132" s="14"/>
      <c r="C132" s="69"/>
      <c r="D132" s="63"/>
      <c r="E132" s="15"/>
      <c r="F132" s="134"/>
      <c r="G132" s="147"/>
      <c r="H132" s="134"/>
      <c r="I132" s="147"/>
      <c r="J132" s="134"/>
      <c r="K132" s="148"/>
      <c r="L132" s="149"/>
    </row>
    <row r="133" spans="1:12" x14ac:dyDescent="0.25">
      <c r="B133" s="14"/>
      <c r="C133" s="70" t="s">
        <v>172</v>
      </c>
      <c r="D133" s="71"/>
      <c r="E133" s="15"/>
      <c r="F133" s="139">
        <v>11933316.26967038</v>
      </c>
      <c r="G133" s="140">
        <v>8015593.5056703808</v>
      </c>
      <c r="H133" s="139">
        <v>87969.608172573193</v>
      </c>
      <c r="I133" s="140">
        <v>3829753.1558274268</v>
      </c>
      <c r="J133" s="139">
        <v>4978392.092283085</v>
      </c>
      <c r="K133" s="141">
        <v>2578224.9854309764</v>
      </c>
      <c r="L133" s="142">
        <v>2400167.1068521081</v>
      </c>
    </row>
    <row r="134" spans="1:12" x14ac:dyDescent="0.25">
      <c r="B134" s="14">
        <v>33848</v>
      </c>
      <c r="C134" s="69" t="s">
        <v>324</v>
      </c>
      <c r="D134" s="63" t="s">
        <v>323</v>
      </c>
      <c r="E134" s="15">
        <v>2002</v>
      </c>
      <c r="F134" s="143">
        <v>3607516.1784936436</v>
      </c>
      <c r="G134" s="144">
        <v>1689295.839493644</v>
      </c>
      <c r="H134" s="143">
        <v>74181.580627118645</v>
      </c>
      <c r="I134" s="144">
        <v>1844038.7583728812</v>
      </c>
      <c r="J134" s="143">
        <v>2572279.7644295078</v>
      </c>
      <c r="K134" s="145">
        <v>2089418.1027428436</v>
      </c>
      <c r="L134" s="146">
        <v>482861.66168666421</v>
      </c>
    </row>
    <row r="135" spans="1:12" x14ac:dyDescent="0.25">
      <c r="B135" s="14">
        <v>36526</v>
      </c>
      <c r="C135" s="69" t="s">
        <v>325</v>
      </c>
      <c r="D135" s="63" t="s">
        <v>323</v>
      </c>
      <c r="E135" s="15">
        <v>2010</v>
      </c>
      <c r="F135" s="143">
        <v>94108.891000000003</v>
      </c>
      <c r="G135" s="144">
        <v>91.9</v>
      </c>
      <c r="H135" s="143">
        <v>0</v>
      </c>
      <c r="I135" s="144">
        <v>94016.990999999995</v>
      </c>
      <c r="J135" s="143">
        <v>104427.05711476167</v>
      </c>
      <c r="K135" s="145">
        <v>0</v>
      </c>
      <c r="L135" s="146">
        <v>104427.05711476167</v>
      </c>
    </row>
    <row r="136" spans="1:12" x14ac:dyDescent="0.25">
      <c r="B136" s="14">
        <v>33329</v>
      </c>
      <c r="C136" s="69" t="s">
        <v>326</v>
      </c>
      <c r="D136" s="63" t="s">
        <v>323</v>
      </c>
      <c r="E136" s="15">
        <v>2007</v>
      </c>
      <c r="F136" s="143">
        <v>2835954.6681767367</v>
      </c>
      <c r="G136" s="144">
        <v>2329218.039176737</v>
      </c>
      <c r="H136" s="143">
        <v>2882.6480000000001</v>
      </c>
      <c r="I136" s="144">
        <v>503853.98100000003</v>
      </c>
      <c r="J136" s="143">
        <v>673046.57716454193</v>
      </c>
      <c r="K136" s="145">
        <v>320772.79996313603</v>
      </c>
      <c r="L136" s="146">
        <v>352273.7772014059</v>
      </c>
    </row>
    <row r="137" spans="1:12" x14ac:dyDescent="0.25">
      <c r="B137" s="14">
        <v>34696</v>
      </c>
      <c r="C137" s="69" t="s">
        <v>327</v>
      </c>
      <c r="D137" s="63" t="s">
        <v>323</v>
      </c>
      <c r="E137" s="15">
        <v>2010</v>
      </c>
      <c r="F137" s="143">
        <v>985484.39099999995</v>
      </c>
      <c r="G137" s="144">
        <v>425261.59899999999</v>
      </c>
      <c r="H137" s="143">
        <v>0</v>
      </c>
      <c r="I137" s="144">
        <v>560222.79200000002</v>
      </c>
      <c r="J137" s="143">
        <v>787966.01800000004</v>
      </c>
      <c r="K137" s="145">
        <v>76872.704493900848</v>
      </c>
      <c r="L137" s="146">
        <v>711093.31350609916</v>
      </c>
    </row>
    <row r="138" spans="1:12" x14ac:dyDescent="0.25">
      <c r="B138" s="14">
        <v>36175</v>
      </c>
      <c r="C138" s="69" t="s">
        <v>328</v>
      </c>
      <c r="D138" s="63" t="s">
        <v>323</v>
      </c>
      <c r="E138" s="15">
        <v>2007</v>
      </c>
      <c r="F138" s="143">
        <v>1319449.3189999999</v>
      </c>
      <c r="G138" s="144">
        <v>560968.29500000004</v>
      </c>
      <c r="H138" s="143">
        <v>10905.379545454545</v>
      </c>
      <c r="I138" s="144">
        <v>747575.64445454546</v>
      </c>
      <c r="J138" s="143">
        <v>758481.02399999998</v>
      </c>
      <c r="K138" s="145">
        <v>91024.058999999994</v>
      </c>
      <c r="L138" s="146">
        <v>667456.96499999997</v>
      </c>
    </row>
    <row r="139" spans="1:12" x14ac:dyDescent="0.25">
      <c r="B139" s="14">
        <v>36526</v>
      </c>
      <c r="C139" s="69" t="s">
        <v>329</v>
      </c>
      <c r="D139" s="63" t="s">
        <v>323</v>
      </c>
      <c r="E139" s="15">
        <v>2016</v>
      </c>
      <c r="F139" s="143">
        <v>18390.717000000001</v>
      </c>
      <c r="G139" s="144">
        <v>67.994</v>
      </c>
      <c r="H139" s="143">
        <v>0</v>
      </c>
      <c r="I139" s="144">
        <v>18322.723000000002</v>
      </c>
      <c r="J139" s="143">
        <v>20351.479020090497</v>
      </c>
      <c r="K139" s="145">
        <v>0</v>
      </c>
      <c r="L139" s="146">
        <v>20351.479020090497</v>
      </c>
    </row>
    <row r="140" spans="1:12" x14ac:dyDescent="0.25">
      <c r="B140" s="14">
        <v>36996</v>
      </c>
      <c r="C140" s="69" t="s">
        <v>330</v>
      </c>
      <c r="D140" s="63" t="s">
        <v>323</v>
      </c>
      <c r="E140" s="15">
        <v>2007</v>
      </c>
      <c r="F140" s="143">
        <v>71215.345000000001</v>
      </c>
      <c r="G140" s="144">
        <v>9829.27</v>
      </c>
      <c r="H140" s="143">
        <v>0</v>
      </c>
      <c r="I140" s="144">
        <v>61386.074999999997</v>
      </c>
      <c r="J140" s="143">
        <v>61386.074999999997</v>
      </c>
      <c r="K140" s="145">
        <v>0</v>
      </c>
      <c r="L140" s="146">
        <v>61386.074999999997</v>
      </c>
    </row>
    <row r="141" spans="1:12" x14ac:dyDescent="0.25">
      <c r="B141" s="14">
        <v>33940</v>
      </c>
      <c r="C141" s="69" t="s">
        <v>331</v>
      </c>
      <c r="D141" s="63" t="s">
        <v>323</v>
      </c>
      <c r="E141" s="15">
        <v>2008</v>
      </c>
      <c r="F141" s="143">
        <v>3001196.76</v>
      </c>
      <c r="G141" s="144">
        <v>3000860.5690000001</v>
      </c>
      <c r="H141" s="143">
        <v>0</v>
      </c>
      <c r="I141" s="144">
        <v>336.19099999999997</v>
      </c>
      <c r="J141" s="143">
        <v>454.097554183</v>
      </c>
      <c r="K141" s="145">
        <v>137.31923109600001</v>
      </c>
      <c r="L141" s="146">
        <v>316.77832308699999</v>
      </c>
    </row>
    <row r="142" spans="1:12" x14ac:dyDescent="0.25">
      <c r="B142" s="14"/>
      <c r="C142" s="69"/>
      <c r="D142" s="63"/>
      <c r="E142" s="15"/>
      <c r="F142" s="143"/>
      <c r="G142" s="147"/>
      <c r="H142" s="134"/>
      <c r="I142" s="147"/>
      <c r="J142" s="134"/>
      <c r="K142" s="148"/>
      <c r="L142" s="149"/>
    </row>
    <row r="143" spans="1:12" x14ac:dyDescent="0.25">
      <c r="B143" s="14"/>
      <c r="C143" s="70" t="s">
        <v>332</v>
      </c>
      <c r="D143" s="71"/>
      <c r="E143" s="15"/>
      <c r="F143" s="139">
        <v>16377618.266999999</v>
      </c>
      <c r="G143" s="140">
        <v>12899141.823999999</v>
      </c>
      <c r="H143" s="139">
        <v>201146.44699999999</v>
      </c>
      <c r="I143" s="140">
        <v>3277329.9960000003</v>
      </c>
      <c r="J143" s="139">
        <v>3478476.443</v>
      </c>
      <c r="K143" s="141">
        <v>0</v>
      </c>
      <c r="L143" s="142">
        <v>3478476.443</v>
      </c>
    </row>
    <row r="144" spans="1:12" x14ac:dyDescent="0.25">
      <c r="B144" s="14">
        <v>35559</v>
      </c>
      <c r="C144" s="69" t="s">
        <v>333</v>
      </c>
      <c r="D144" s="63" t="s">
        <v>315</v>
      </c>
      <c r="E144" s="15">
        <v>2002</v>
      </c>
      <c r="F144" s="143">
        <v>2789616</v>
      </c>
      <c r="G144" s="144">
        <v>1252083</v>
      </c>
      <c r="H144" s="143">
        <v>156543</v>
      </c>
      <c r="I144" s="144">
        <v>1380990</v>
      </c>
      <c r="J144" s="143">
        <v>1537533</v>
      </c>
      <c r="K144" s="145">
        <v>0</v>
      </c>
      <c r="L144" s="146">
        <v>1537533</v>
      </c>
    </row>
    <row r="145" spans="2:12" x14ac:dyDescent="0.25">
      <c r="B145" s="14">
        <v>35997</v>
      </c>
      <c r="C145" s="69" t="s">
        <v>334</v>
      </c>
      <c r="D145" s="63" t="s">
        <v>335</v>
      </c>
      <c r="E145" s="15">
        <v>2003</v>
      </c>
      <c r="F145" s="143">
        <v>1090976</v>
      </c>
      <c r="G145" s="144">
        <v>961801</v>
      </c>
      <c r="H145" s="143">
        <v>0</v>
      </c>
      <c r="I145" s="144">
        <v>129175</v>
      </c>
      <c r="J145" s="143">
        <v>129175</v>
      </c>
      <c r="K145" s="145">
        <v>0</v>
      </c>
      <c r="L145" s="146">
        <v>129175</v>
      </c>
    </row>
    <row r="146" spans="2:12" x14ac:dyDescent="0.25">
      <c r="B146" s="14">
        <v>36057</v>
      </c>
      <c r="C146" s="69" t="s">
        <v>334</v>
      </c>
      <c r="D146" s="63" t="s">
        <v>336</v>
      </c>
      <c r="E146" s="15">
        <v>2027</v>
      </c>
      <c r="F146" s="143">
        <v>1130510</v>
      </c>
      <c r="G146" s="144">
        <v>1077126</v>
      </c>
      <c r="H146" s="143">
        <v>0</v>
      </c>
      <c r="I146" s="144">
        <v>53384</v>
      </c>
      <c r="J146" s="143">
        <v>53384</v>
      </c>
      <c r="K146" s="145">
        <v>0</v>
      </c>
      <c r="L146" s="146">
        <v>53384</v>
      </c>
    </row>
    <row r="147" spans="2:12" x14ac:dyDescent="0.25">
      <c r="B147" s="14">
        <v>36304</v>
      </c>
      <c r="C147" s="69" t="s">
        <v>334</v>
      </c>
      <c r="D147" s="63" t="s">
        <v>337</v>
      </c>
      <c r="E147" s="15">
        <v>2004</v>
      </c>
      <c r="F147" s="143">
        <v>2897790.747</v>
      </c>
      <c r="G147" s="144">
        <v>2519729.5299999998</v>
      </c>
      <c r="H147" s="143">
        <v>29735.683000000001</v>
      </c>
      <c r="I147" s="144">
        <v>348325.53399999999</v>
      </c>
      <c r="J147" s="143">
        <v>378061.217</v>
      </c>
      <c r="K147" s="145">
        <v>0</v>
      </c>
      <c r="L147" s="146">
        <v>378061.217</v>
      </c>
    </row>
    <row r="148" spans="2:12" x14ac:dyDescent="0.25">
      <c r="B148" s="14">
        <v>36577</v>
      </c>
      <c r="C148" s="69" t="s">
        <v>334</v>
      </c>
      <c r="D148" s="63" t="s">
        <v>338</v>
      </c>
      <c r="E148" s="15">
        <v>2005</v>
      </c>
      <c r="F148" s="143">
        <v>3039939.7370000002</v>
      </c>
      <c r="G148" s="144">
        <v>2347978.2459999998</v>
      </c>
      <c r="H148" s="143">
        <v>14867.763999999999</v>
      </c>
      <c r="I148" s="144">
        <v>677093.72699999996</v>
      </c>
      <c r="J148" s="143">
        <v>691961.49100000004</v>
      </c>
      <c r="K148" s="145">
        <v>0</v>
      </c>
      <c r="L148" s="146">
        <v>691961.49100000004</v>
      </c>
    </row>
    <row r="149" spans="2:12" x14ac:dyDescent="0.25">
      <c r="B149" s="14">
        <v>36577</v>
      </c>
      <c r="C149" s="69" t="s">
        <v>334</v>
      </c>
      <c r="D149" s="63" t="s">
        <v>314</v>
      </c>
      <c r="E149" s="15">
        <v>2003</v>
      </c>
      <c r="F149" s="143">
        <v>2820721.9730000002</v>
      </c>
      <c r="G149" s="144">
        <v>2249194.3689999999</v>
      </c>
      <c r="H149" s="143">
        <v>0</v>
      </c>
      <c r="I149" s="144">
        <v>571527.60400000005</v>
      </c>
      <c r="J149" s="143">
        <v>571527.60400000005</v>
      </c>
      <c r="K149" s="145">
        <v>0</v>
      </c>
      <c r="L149" s="146">
        <v>571527.60400000005</v>
      </c>
    </row>
    <row r="150" spans="2:12" x14ac:dyDescent="0.25">
      <c r="B150" s="14">
        <v>36943</v>
      </c>
      <c r="C150" s="69" t="s">
        <v>334</v>
      </c>
      <c r="D150" s="63" t="s">
        <v>314</v>
      </c>
      <c r="E150" s="15">
        <v>2006</v>
      </c>
      <c r="F150" s="143">
        <v>2608063.81</v>
      </c>
      <c r="G150" s="144">
        <v>2491229.679</v>
      </c>
      <c r="H150" s="143">
        <v>0</v>
      </c>
      <c r="I150" s="144">
        <v>116834.13099999999</v>
      </c>
      <c r="J150" s="143">
        <v>116834.13099999999</v>
      </c>
      <c r="K150" s="145">
        <v>0</v>
      </c>
      <c r="L150" s="146">
        <v>116834.13099999999</v>
      </c>
    </row>
    <row r="151" spans="2:12" x14ac:dyDescent="0.25">
      <c r="B151" s="14"/>
      <c r="C151" s="69"/>
      <c r="D151" s="63"/>
      <c r="E151" s="15"/>
      <c r="F151" s="143"/>
      <c r="G151" s="144"/>
      <c r="H151" s="143"/>
      <c r="I151" s="144"/>
      <c r="J151" s="143"/>
      <c r="K151" s="145"/>
      <c r="L151" s="146"/>
    </row>
    <row r="152" spans="2:12" x14ac:dyDescent="0.25">
      <c r="B152" s="14"/>
      <c r="C152" s="72" t="s">
        <v>339</v>
      </c>
      <c r="D152" s="63"/>
      <c r="E152" s="15"/>
      <c r="F152" s="139">
        <v>3508811.04</v>
      </c>
      <c r="G152" s="140">
        <v>3086859.74</v>
      </c>
      <c r="H152" s="139">
        <v>0</v>
      </c>
      <c r="I152" s="140">
        <v>421951.3</v>
      </c>
      <c r="J152" s="139">
        <v>421954.18951599998</v>
      </c>
      <c r="K152" s="141">
        <v>0</v>
      </c>
      <c r="L152" s="142">
        <v>421954.18951599998</v>
      </c>
    </row>
    <row r="153" spans="2:12" x14ac:dyDescent="0.25">
      <c r="B153" s="14">
        <v>36640</v>
      </c>
      <c r="C153" s="69" t="s">
        <v>340</v>
      </c>
      <c r="D153" s="63" t="s">
        <v>341</v>
      </c>
      <c r="E153" s="15">
        <v>2002</v>
      </c>
      <c r="F153" s="143">
        <v>236900</v>
      </c>
      <c r="G153" s="144">
        <v>232788</v>
      </c>
      <c r="H153" s="143">
        <v>0</v>
      </c>
      <c r="I153" s="144">
        <v>4112</v>
      </c>
      <c r="J153" s="143">
        <v>4112</v>
      </c>
      <c r="K153" s="145">
        <v>0</v>
      </c>
      <c r="L153" s="146">
        <v>4112</v>
      </c>
    </row>
    <row r="154" spans="2:12" x14ac:dyDescent="0.25">
      <c r="B154" s="14">
        <v>36760</v>
      </c>
      <c r="C154" s="69" t="s">
        <v>340</v>
      </c>
      <c r="D154" s="63" t="s">
        <v>342</v>
      </c>
      <c r="E154" s="15">
        <v>2002</v>
      </c>
      <c r="F154" s="143">
        <v>69600</v>
      </c>
      <c r="G154" s="144">
        <v>60980</v>
      </c>
      <c r="H154" s="143">
        <v>0</v>
      </c>
      <c r="I154" s="144">
        <v>8620</v>
      </c>
      <c r="J154" s="143">
        <v>8620</v>
      </c>
      <c r="K154" s="145">
        <v>0</v>
      </c>
      <c r="L154" s="146">
        <v>8620</v>
      </c>
    </row>
    <row r="155" spans="2:12" x14ac:dyDescent="0.25">
      <c r="B155" s="14">
        <v>36829</v>
      </c>
      <c r="C155" s="69" t="s">
        <v>340</v>
      </c>
      <c r="D155" s="63" t="s">
        <v>343</v>
      </c>
      <c r="E155" s="15">
        <v>2002</v>
      </c>
      <c r="F155" s="143">
        <v>433000</v>
      </c>
      <c r="G155" s="144">
        <v>432474.1</v>
      </c>
      <c r="H155" s="143">
        <v>0</v>
      </c>
      <c r="I155" s="144">
        <v>525.9</v>
      </c>
      <c r="J155" s="143">
        <v>525.9</v>
      </c>
      <c r="K155" s="145">
        <v>0</v>
      </c>
      <c r="L155" s="146">
        <v>525.9</v>
      </c>
    </row>
    <row r="156" spans="2:12" x14ac:dyDescent="0.25">
      <c r="B156" s="14">
        <v>36938</v>
      </c>
      <c r="C156" s="69" t="s">
        <v>340</v>
      </c>
      <c r="D156" s="63" t="s">
        <v>344</v>
      </c>
      <c r="E156" s="15">
        <v>2004</v>
      </c>
      <c r="F156" s="143">
        <v>123100</v>
      </c>
      <c r="G156" s="144">
        <v>102975</v>
      </c>
      <c r="H156" s="143">
        <v>0</v>
      </c>
      <c r="I156" s="144">
        <v>20125</v>
      </c>
      <c r="J156" s="143">
        <v>20125</v>
      </c>
      <c r="K156" s="145">
        <v>0</v>
      </c>
      <c r="L156" s="146">
        <v>20125</v>
      </c>
    </row>
    <row r="157" spans="2:12" x14ac:dyDescent="0.25">
      <c r="B157" s="14">
        <v>37005</v>
      </c>
      <c r="C157" s="69" t="s">
        <v>345</v>
      </c>
      <c r="D157" s="63" t="s">
        <v>346</v>
      </c>
      <c r="E157" s="15">
        <v>2003</v>
      </c>
      <c r="F157" s="143">
        <v>380000</v>
      </c>
      <c r="G157" s="144">
        <v>375750</v>
      </c>
      <c r="H157" s="143">
        <v>0</v>
      </c>
      <c r="I157" s="144">
        <v>4250</v>
      </c>
      <c r="J157" s="143">
        <v>4250</v>
      </c>
      <c r="K157" s="145">
        <v>0</v>
      </c>
      <c r="L157" s="146">
        <v>4250</v>
      </c>
    </row>
    <row r="158" spans="2:12" x14ac:dyDescent="0.25">
      <c r="B158" s="14">
        <v>37039</v>
      </c>
      <c r="C158" s="69" t="s">
        <v>347</v>
      </c>
      <c r="D158" s="63" t="s">
        <v>346</v>
      </c>
      <c r="E158" s="15">
        <v>2003</v>
      </c>
      <c r="F158" s="143">
        <v>380000</v>
      </c>
      <c r="G158" s="144">
        <v>379080</v>
      </c>
      <c r="H158" s="143">
        <v>0</v>
      </c>
      <c r="I158" s="144">
        <v>920</v>
      </c>
      <c r="J158" s="143">
        <v>920</v>
      </c>
      <c r="K158" s="145">
        <v>0</v>
      </c>
      <c r="L158" s="146">
        <v>920</v>
      </c>
    </row>
    <row r="159" spans="2:12" x14ac:dyDescent="0.25">
      <c r="B159" s="14">
        <v>37061</v>
      </c>
      <c r="C159" s="69" t="s">
        <v>348</v>
      </c>
      <c r="D159" s="63" t="s">
        <v>343</v>
      </c>
      <c r="E159" s="15">
        <v>2006</v>
      </c>
      <c r="F159" s="143">
        <v>896411.04</v>
      </c>
      <c r="G159" s="144">
        <v>896312.64</v>
      </c>
      <c r="H159" s="143">
        <v>0</v>
      </c>
      <c r="I159" s="144">
        <v>98.4</v>
      </c>
      <c r="J159" s="143">
        <v>101.28951600000001</v>
      </c>
      <c r="K159" s="145">
        <v>0</v>
      </c>
      <c r="L159" s="146">
        <v>101.28951600000001</v>
      </c>
    </row>
    <row r="160" spans="2:12" x14ac:dyDescent="0.25">
      <c r="B160" s="14">
        <v>37096</v>
      </c>
      <c r="C160" s="69" t="s">
        <v>349</v>
      </c>
      <c r="D160" s="63" t="s">
        <v>350</v>
      </c>
      <c r="E160" s="15">
        <v>2006</v>
      </c>
      <c r="F160" s="143">
        <v>400000</v>
      </c>
      <c r="G160" s="144">
        <v>399500</v>
      </c>
      <c r="H160" s="143">
        <v>0</v>
      </c>
      <c r="I160" s="144">
        <v>500</v>
      </c>
      <c r="J160" s="143">
        <v>500</v>
      </c>
      <c r="K160" s="145">
        <v>0</v>
      </c>
      <c r="L160" s="146">
        <v>500</v>
      </c>
    </row>
    <row r="161" spans="2:12" x14ac:dyDescent="0.25">
      <c r="B161" s="14">
        <v>37110</v>
      </c>
      <c r="C161" s="69" t="s">
        <v>340</v>
      </c>
      <c r="D161" s="63" t="s">
        <v>351</v>
      </c>
      <c r="E161" s="15">
        <v>2002</v>
      </c>
      <c r="F161" s="143">
        <v>210500</v>
      </c>
      <c r="G161" s="144">
        <v>80500</v>
      </c>
      <c r="H161" s="143">
        <v>0</v>
      </c>
      <c r="I161" s="144">
        <v>130000</v>
      </c>
      <c r="J161" s="143">
        <v>130000</v>
      </c>
      <c r="K161" s="145">
        <v>0</v>
      </c>
      <c r="L161" s="146">
        <v>130000</v>
      </c>
    </row>
    <row r="162" spans="2:12" x14ac:dyDescent="0.25">
      <c r="B162" s="14">
        <v>37110</v>
      </c>
      <c r="C162" s="69" t="s">
        <v>340</v>
      </c>
      <c r="D162" s="63" t="s">
        <v>352</v>
      </c>
      <c r="E162" s="15">
        <v>2002</v>
      </c>
      <c r="F162" s="143">
        <v>110000</v>
      </c>
      <c r="G162" s="144">
        <v>35000</v>
      </c>
      <c r="H162" s="143">
        <v>0</v>
      </c>
      <c r="I162" s="144">
        <v>75000</v>
      </c>
      <c r="J162" s="143">
        <v>75000</v>
      </c>
      <c r="K162" s="145">
        <v>0</v>
      </c>
      <c r="L162" s="146">
        <v>75000</v>
      </c>
    </row>
    <row r="163" spans="2:12" x14ac:dyDescent="0.25">
      <c r="B163" s="14">
        <v>37110</v>
      </c>
      <c r="C163" s="69" t="s">
        <v>340</v>
      </c>
      <c r="D163" s="63" t="s">
        <v>343</v>
      </c>
      <c r="E163" s="15">
        <v>2002</v>
      </c>
      <c r="F163" s="143">
        <v>269300</v>
      </c>
      <c r="G163" s="144">
        <v>91500</v>
      </c>
      <c r="H163" s="143">
        <v>0</v>
      </c>
      <c r="I163" s="144">
        <v>177800</v>
      </c>
      <c r="J163" s="143">
        <v>177800</v>
      </c>
      <c r="K163" s="145">
        <v>0</v>
      </c>
      <c r="L163" s="146">
        <v>177800</v>
      </c>
    </row>
    <row r="164" spans="2:12" x14ac:dyDescent="0.25">
      <c r="B164" s="14"/>
      <c r="C164" s="63"/>
      <c r="D164" s="63"/>
      <c r="E164" s="15"/>
      <c r="F164" s="143"/>
      <c r="G164" s="144"/>
      <c r="H164" s="143"/>
      <c r="I164" s="144"/>
      <c r="J164" s="143"/>
      <c r="K164" s="150"/>
      <c r="L164" s="146"/>
    </row>
    <row r="165" spans="2:12" x14ac:dyDescent="0.25">
      <c r="B165" s="14"/>
      <c r="C165" s="70" t="s">
        <v>180</v>
      </c>
      <c r="D165" s="71"/>
      <c r="E165" s="15"/>
      <c r="F165" s="139">
        <v>2106166.4339999999</v>
      </c>
      <c r="G165" s="139">
        <v>660.55499999999995</v>
      </c>
      <c r="H165" s="139">
        <v>0</v>
      </c>
      <c r="I165" s="140">
        <v>2105505.8790000002</v>
      </c>
      <c r="J165" s="139">
        <v>2105580.1609321758</v>
      </c>
      <c r="K165" s="141">
        <v>0</v>
      </c>
      <c r="L165" s="142">
        <v>2105580.1609321758</v>
      </c>
    </row>
    <row r="166" spans="2:12" x14ac:dyDescent="0.25">
      <c r="B166" s="14">
        <v>33512</v>
      </c>
      <c r="C166" s="69" t="s">
        <v>353</v>
      </c>
      <c r="D166" s="63" t="s">
        <v>323</v>
      </c>
      <c r="E166" s="16" t="s">
        <v>354</v>
      </c>
      <c r="F166" s="143">
        <v>6162.1660000000002</v>
      </c>
      <c r="G166" s="144">
        <v>650</v>
      </c>
      <c r="H166" s="143">
        <v>0</v>
      </c>
      <c r="I166" s="144">
        <v>5512.1660000000002</v>
      </c>
      <c r="J166" s="143">
        <v>5512.1660000000002</v>
      </c>
      <c r="K166" s="145">
        <v>0</v>
      </c>
      <c r="L166" s="146">
        <v>5512.1660000000002</v>
      </c>
    </row>
    <row r="167" spans="2:12" x14ac:dyDescent="0.25">
      <c r="B167" s="14">
        <v>36159</v>
      </c>
      <c r="C167" s="69" t="s">
        <v>355</v>
      </c>
      <c r="D167" s="63" t="s">
        <v>356</v>
      </c>
      <c r="E167" s="17">
        <v>2018</v>
      </c>
      <c r="F167" s="143">
        <v>99347.293000000005</v>
      </c>
      <c r="G167" s="144">
        <v>0</v>
      </c>
      <c r="H167" s="143">
        <v>0</v>
      </c>
      <c r="I167" s="144">
        <v>99347.293000000005</v>
      </c>
      <c r="J167" s="143">
        <v>99347.293000000005</v>
      </c>
      <c r="K167" s="145">
        <v>0</v>
      </c>
      <c r="L167" s="146">
        <v>99347.293000000005</v>
      </c>
    </row>
    <row r="168" spans="2:12" x14ac:dyDescent="0.25">
      <c r="B168" s="14">
        <v>36706</v>
      </c>
      <c r="C168" s="69" t="s">
        <v>357</v>
      </c>
      <c r="D168" s="63" t="s">
        <v>358</v>
      </c>
      <c r="E168" s="17">
        <v>2020</v>
      </c>
      <c r="F168" s="143">
        <v>656.97500000000002</v>
      </c>
      <c r="G168" s="144">
        <v>10.555</v>
      </c>
      <c r="H168" s="143">
        <v>0</v>
      </c>
      <c r="I168" s="144">
        <v>646.41999999999996</v>
      </c>
      <c r="J168" s="143">
        <v>720.70193217600001</v>
      </c>
      <c r="K168" s="145">
        <v>0</v>
      </c>
      <c r="L168" s="146">
        <v>720.70193217600001</v>
      </c>
    </row>
    <row r="169" spans="2:12" x14ac:dyDescent="0.25">
      <c r="B169" s="14">
        <v>36997</v>
      </c>
      <c r="C169" s="69" t="s">
        <v>359</v>
      </c>
      <c r="D169" s="63" t="s">
        <v>360</v>
      </c>
      <c r="E169" s="17">
        <v>2002</v>
      </c>
      <c r="F169" s="143">
        <v>2000000</v>
      </c>
      <c r="G169" s="144">
        <v>0</v>
      </c>
      <c r="H169" s="143">
        <v>0</v>
      </c>
      <c r="I169" s="144">
        <v>2000000</v>
      </c>
      <c r="J169" s="143">
        <v>2000000</v>
      </c>
      <c r="K169" s="145">
        <v>0</v>
      </c>
      <c r="L169" s="146">
        <v>2000000</v>
      </c>
    </row>
    <row r="170" spans="2:12" x14ac:dyDescent="0.25">
      <c r="B170" s="14"/>
      <c r="C170" s="69"/>
      <c r="D170" s="63"/>
      <c r="E170" s="15"/>
      <c r="F170" s="143"/>
      <c r="G170" s="147"/>
      <c r="H170" s="134"/>
      <c r="I170" s="147"/>
      <c r="J170" s="134"/>
      <c r="K170" s="148"/>
      <c r="L170" s="149"/>
    </row>
    <row r="171" spans="2:12" ht="15.75" x14ac:dyDescent="0.25">
      <c r="B171" s="14"/>
      <c r="C171" s="73" t="s">
        <v>182</v>
      </c>
      <c r="D171" s="74"/>
      <c r="E171" s="15"/>
      <c r="F171" s="130">
        <v>102500517.23740979</v>
      </c>
      <c r="G171" s="131">
        <v>56433445.619999997</v>
      </c>
      <c r="H171" s="130">
        <v>670019.62418172008</v>
      </c>
      <c r="I171" s="131">
        <v>45397051.993228078</v>
      </c>
      <c r="J171" s="130">
        <v>46158318.868243545</v>
      </c>
      <c r="K171" s="132">
        <v>1191414.2559999996</v>
      </c>
      <c r="L171" s="133">
        <v>44966904.612243548</v>
      </c>
    </row>
    <row r="172" spans="2:12" x14ac:dyDescent="0.25">
      <c r="B172" s="14"/>
      <c r="C172" s="75"/>
      <c r="D172" s="74"/>
      <c r="E172" s="15"/>
      <c r="F172" s="134"/>
      <c r="G172" s="147"/>
      <c r="H172" s="134"/>
      <c r="I172" s="147"/>
      <c r="J172" s="134"/>
      <c r="K172" s="148"/>
      <c r="L172" s="149"/>
    </row>
    <row r="173" spans="2:12" x14ac:dyDescent="0.25">
      <c r="B173" s="14"/>
      <c r="C173" s="70" t="s">
        <v>68</v>
      </c>
      <c r="D173" s="71"/>
      <c r="E173" s="15"/>
      <c r="F173" s="139">
        <v>25353786.65117998</v>
      </c>
      <c r="G173" s="140">
        <v>17892721</v>
      </c>
      <c r="H173" s="139">
        <v>602807.21428571432</v>
      </c>
      <c r="I173" s="140">
        <v>6858258.4368942678</v>
      </c>
      <c r="J173" s="139">
        <v>7461065.6511799814</v>
      </c>
      <c r="K173" s="141">
        <v>1190827.1599999999</v>
      </c>
      <c r="L173" s="142">
        <v>6270238.4911799822</v>
      </c>
    </row>
    <row r="174" spans="2:12" x14ac:dyDescent="0.25">
      <c r="B174" s="14">
        <v>34059</v>
      </c>
      <c r="C174" s="69" t="s">
        <v>361</v>
      </c>
      <c r="D174" s="63" t="s">
        <v>362</v>
      </c>
      <c r="E174" s="15">
        <v>2023</v>
      </c>
      <c r="F174" s="143">
        <v>12488886</v>
      </c>
      <c r="G174" s="144">
        <v>8918204</v>
      </c>
      <c r="H174" s="143">
        <v>363501</v>
      </c>
      <c r="I174" s="144">
        <v>3207181</v>
      </c>
      <c r="J174" s="143">
        <v>3570682</v>
      </c>
      <c r="K174" s="145">
        <v>0</v>
      </c>
      <c r="L174" s="146">
        <v>3570682</v>
      </c>
    </row>
    <row r="175" spans="2:12" x14ac:dyDescent="0.25">
      <c r="B175" s="14">
        <v>34059</v>
      </c>
      <c r="C175" s="69" t="s">
        <v>363</v>
      </c>
      <c r="D175" s="63" t="s">
        <v>364</v>
      </c>
      <c r="E175" s="15">
        <v>2023</v>
      </c>
      <c r="F175" s="143">
        <v>127587.48724910074</v>
      </c>
      <c r="G175" s="144">
        <v>0</v>
      </c>
      <c r="H175" s="143">
        <v>0</v>
      </c>
      <c r="I175" s="144">
        <v>127587.48724910074</v>
      </c>
      <c r="J175" s="143">
        <v>127587.48724910074</v>
      </c>
      <c r="K175" s="145">
        <v>0</v>
      </c>
      <c r="L175" s="146">
        <v>127587.48724910074</v>
      </c>
    </row>
    <row r="176" spans="2:12" x14ac:dyDescent="0.25">
      <c r="B176" s="14">
        <v>34059</v>
      </c>
      <c r="C176" s="69" t="s">
        <v>365</v>
      </c>
      <c r="D176" s="63" t="s">
        <v>366</v>
      </c>
      <c r="E176" s="15">
        <v>2023</v>
      </c>
      <c r="F176" s="143">
        <v>4135921</v>
      </c>
      <c r="G176" s="144">
        <v>3212891</v>
      </c>
      <c r="H176" s="143">
        <v>52243</v>
      </c>
      <c r="I176" s="144">
        <v>870787</v>
      </c>
      <c r="J176" s="143">
        <v>923030</v>
      </c>
      <c r="K176" s="145">
        <v>0</v>
      </c>
      <c r="L176" s="146">
        <v>923030</v>
      </c>
    </row>
    <row r="177" spans="2:12" x14ac:dyDescent="0.25">
      <c r="B177" s="14">
        <v>34059</v>
      </c>
      <c r="C177" s="69" t="s">
        <v>367</v>
      </c>
      <c r="D177" s="63" t="s">
        <v>366</v>
      </c>
      <c r="E177" s="15">
        <v>2023</v>
      </c>
      <c r="F177" s="143">
        <v>126457.16393088056</v>
      </c>
      <c r="G177" s="144">
        <v>0</v>
      </c>
      <c r="H177" s="143">
        <v>0</v>
      </c>
      <c r="I177" s="144">
        <v>126457.16393088056</v>
      </c>
      <c r="J177" s="143">
        <v>126457.16393088056</v>
      </c>
      <c r="K177" s="145">
        <v>0</v>
      </c>
      <c r="L177" s="146">
        <v>126457.16393088056</v>
      </c>
    </row>
    <row r="178" spans="2:12" x14ac:dyDescent="0.25">
      <c r="B178" s="14">
        <v>34059</v>
      </c>
      <c r="C178" s="69" t="s">
        <v>368</v>
      </c>
      <c r="D178" s="63" t="s">
        <v>366</v>
      </c>
      <c r="E178" s="15">
        <v>2005</v>
      </c>
      <c r="F178" s="143">
        <v>8474935</v>
      </c>
      <c r="G178" s="144">
        <v>5761626</v>
      </c>
      <c r="H178" s="143">
        <v>187063.21428571426</v>
      </c>
      <c r="I178" s="144">
        <v>2526245.7857142859</v>
      </c>
      <c r="J178" s="143">
        <v>2713309</v>
      </c>
      <c r="K178" s="145">
        <v>1190827.1599999999</v>
      </c>
      <c r="L178" s="146">
        <v>1522481.84</v>
      </c>
    </row>
    <row r="179" spans="2:12" x14ac:dyDescent="0.25">
      <c r="B179" s="14"/>
      <c r="C179" s="69"/>
      <c r="D179" s="63"/>
      <c r="E179" s="15"/>
      <c r="F179" s="134"/>
      <c r="G179" s="147"/>
      <c r="H179" s="134"/>
      <c r="I179" s="147"/>
      <c r="J179" s="134"/>
      <c r="K179" s="148"/>
      <c r="L179" s="149"/>
    </row>
    <row r="180" spans="2:12" x14ac:dyDescent="0.25">
      <c r="B180" s="14"/>
      <c r="C180" s="70" t="s">
        <v>369</v>
      </c>
      <c r="D180" s="71"/>
      <c r="E180" s="15"/>
      <c r="F180" s="139">
        <v>50462135.04135</v>
      </c>
      <c r="G180" s="140">
        <v>37380185.619999997</v>
      </c>
      <c r="H180" s="139">
        <v>66853.57699999999</v>
      </c>
      <c r="I180" s="140">
        <v>13015095.844349999</v>
      </c>
      <c r="J180" s="139">
        <v>13173196.672183748</v>
      </c>
      <c r="K180" s="141">
        <v>0</v>
      </c>
      <c r="L180" s="142">
        <v>13173196.672183748</v>
      </c>
    </row>
    <row r="181" spans="2:12" x14ac:dyDescent="0.25">
      <c r="B181" s="14">
        <v>34323</v>
      </c>
      <c r="C181" s="69" t="s">
        <v>370</v>
      </c>
      <c r="D181" s="63" t="s">
        <v>371</v>
      </c>
      <c r="E181" s="15">
        <v>2003</v>
      </c>
      <c r="F181" s="143">
        <v>2050000</v>
      </c>
      <c r="G181" s="144">
        <v>286662</v>
      </c>
      <c r="H181" s="143">
        <v>11221</v>
      </c>
      <c r="I181" s="144">
        <v>1752117</v>
      </c>
      <c r="J181" s="143">
        <v>1763338</v>
      </c>
      <c r="K181" s="145">
        <v>0</v>
      </c>
      <c r="L181" s="146">
        <v>1763338</v>
      </c>
    </row>
    <row r="182" spans="2:12" x14ac:dyDescent="0.25">
      <c r="B182" s="14">
        <v>35347</v>
      </c>
      <c r="C182" s="69" t="s">
        <v>370</v>
      </c>
      <c r="D182" s="63" t="s">
        <v>372</v>
      </c>
      <c r="E182" s="15">
        <v>2006</v>
      </c>
      <c r="F182" s="143">
        <v>1300000</v>
      </c>
      <c r="G182" s="144">
        <v>190450</v>
      </c>
      <c r="H182" s="143">
        <v>0</v>
      </c>
      <c r="I182" s="144">
        <v>1109550</v>
      </c>
      <c r="J182" s="143">
        <v>1109550</v>
      </c>
      <c r="K182" s="145">
        <v>0</v>
      </c>
      <c r="L182" s="146">
        <v>1109550</v>
      </c>
    </row>
    <row r="183" spans="2:12" x14ac:dyDescent="0.25">
      <c r="B183" s="14">
        <v>35460</v>
      </c>
      <c r="C183" s="69" t="s">
        <v>370</v>
      </c>
      <c r="D183" s="63" t="s">
        <v>373</v>
      </c>
      <c r="E183" s="15">
        <v>2017</v>
      </c>
      <c r="F183" s="143">
        <v>4575000</v>
      </c>
      <c r="G183" s="144">
        <v>3031929</v>
      </c>
      <c r="H183" s="143">
        <v>443</v>
      </c>
      <c r="I183" s="144">
        <v>1542628</v>
      </c>
      <c r="J183" s="143">
        <v>1543071</v>
      </c>
      <c r="K183" s="145">
        <v>0</v>
      </c>
      <c r="L183" s="146">
        <v>1543071</v>
      </c>
    </row>
    <row r="184" spans="2:12" x14ac:dyDescent="0.25">
      <c r="B184" s="14">
        <v>35692</v>
      </c>
      <c r="C184" s="69" t="s">
        <v>370</v>
      </c>
      <c r="D184" s="63" t="s">
        <v>374</v>
      </c>
      <c r="E184" s="15">
        <v>2027</v>
      </c>
      <c r="F184" s="143">
        <v>3535086</v>
      </c>
      <c r="G184" s="144">
        <v>3031578</v>
      </c>
      <c r="H184" s="143">
        <v>25000</v>
      </c>
      <c r="I184" s="144">
        <v>478508</v>
      </c>
      <c r="J184" s="143">
        <v>503508</v>
      </c>
      <c r="K184" s="145">
        <v>0</v>
      </c>
      <c r="L184" s="146">
        <v>503508</v>
      </c>
    </row>
    <row r="185" spans="2:12" x14ac:dyDescent="0.25">
      <c r="B185" s="14">
        <v>36133</v>
      </c>
      <c r="C185" s="69" t="s">
        <v>370</v>
      </c>
      <c r="D185" s="63" t="s">
        <v>372</v>
      </c>
      <c r="E185" s="15">
        <v>2005</v>
      </c>
      <c r="F185" s="143">
        <v>1000000</v>
      </c>
      <c r="G185" s="144">
        <v>230463</v>
      </c>
      <c r="H185" s="143">
        <v>0</v>
      </c>
      <c r="I185" s="144">
        <v>769537</v>
      </c>
      <c r="J185" s="143">
        <v>769537</v>
      </c>
      <c r="K185" s="145">
        <v>0</v>
      </c>
      <c r="L185" s="146">
        <v>769537</v>
      </c>
    </row>
    <row r="186" spans="2:12" x14ac:dyDescent="0.25">
      <c r="B186" s="14">
        <v>36216</v>
      </c>
      <c r="C186" s="69" t="s">
        <v>370</v>
      </c>
      <c r="D186" s="63" t="s">
        <v>338</v>
      </c>
      <c r="E186" s="15">
        <v>2019</v>
      </c>
      <c r="F186" s="143">
        <v>1433497</v>
      </c>
      <c r="G186" s="144">
        <v>1331734</v>
      </c>
      <c r="H186" s="143">
        <v>0</v>
      </c>
      <c r="I186" s="144">
        <v>101763</v>
      </c>
      <c r="J186" s="143">
        <v>101763</v>
      </c>
      <c r="K186" s="145">
        <v>0</v>
      </c>
      <c r="L186" s="146">
        <v>101763</v>
      </c>
    </row>
    <row r="187" spans="2:12" x14ac:dyDescent="0.25">
      <c r="B187" s="14">
        <v>36257</v>
      </c>
      <c r="C187" s="69" t="s">
        <v>370</v>
      </c>
      <c r="D187" s="63" t="s">
        <v>314</v>
      </c>
      <c r="E187" s="15">
        <v>2009</v>
      </c>
      <c r="F187" s="143">
        <v>1750000</v>
      </c>
      <c r="G187" s="144">
        <v>626337</v>
      </c>
      <c r="H187" s="143">
        <v>0</v>
      </c>
      <c r="I187" s="144">
        <v>1123663</v>
      </c>
      <c r="J187" s="143">
        <v>1123663</v>
      </c>
      <c r="K187" s="145">
        <v>0</v>
      </c>
      <c r="L187" s="146">
        <v>1123663</v>
      </c>
    </row>
    <row r="188" spans="2:12" x14ac:dyDescent="0.25">
      <c r="B188" s="14">
        <v>36448</v>
      </c>
      <c r="C188" s="69" t="s">
        <v>375</v>
      </c>
      <c r="D188" s="63" t="s">
        <v>376</v>
      </c>
      <c r="E188" s="15">
        <v>2002</v>
      </c>
      <c r="F188" s="143">
        <v>233508.98</v>
      </c>
      <c r="G188" s="144">
        <v>0</v>
      </c>
      <c r="H188" s="143">
        <v>0</v>
      </c>
      <c r="I188" s="144">
        <v>233508.98</v>
      </c>
      <c r="J188" s="143">
        <v>233508.98</v>
      </c>
      <c r="K188" s="145">
        <v>0</v>
      </c>
      <c r="L188" s="146">
        <v>233508.98</v>
      </c>
    </row>
    <row r="189" spans="2:12" x14ac:dyDescent="0.25">
      <c r="B189" s="14">
        <v>36448</v>
      </c>
      <c r="C189" s="69" t="s">
        <v>377</v>
      </c>
      <c r="D189" s="63" t="s">
        <v>376</v>
      </c>
      <c r="E189" s="15">
        <v>2003</v>
      </c>
      <c r="F189" s="143">
        <v>212479.30019000001</v>
      </c>
      <c r="G189" s="144">
        <v>0</v>
      </c>
      <c r="H189" s="143">
        <v>0</v>
      </c>
      <c r="I189" s="144">
        <v>212479.30019000001</v>
      </c>
      <c r="J189" s="143">
        <v>212479.30019000001</v>
      </c>
      <c r="K189" s="145">
        <v>0</v>
      </c>
      <c r="L189" s="146">
        <v>212479.30019000001</v>
      </c>
    </row>
    <row r="190" spans="2:12" x14ac:dyDescent="0.25">
      <c r="B190" s="14">
        <v>36448</v>
      </c>
      <c r="C190" s="69" t="s">
        <v>378</v>
      </c>
      <c r="D190" s="63" t="s">
        <v>376</v>
      </c>
      <c r="E190" s="15">
        <v>2004</v>
      </c>
      <c r="F190" s="143">
        <v>192414.25716000001</v>
      </c>
      <c r="G190" s="144">
        <v>0</v>
      </c>
      <c r="H190" s="143">
        <v>0</v>
      </c>
      <c r="I190" s="144">
        <v>192414.25716000001</v>
      </c>
      <c r="J190" s="143">
        <v>192414.25716000001</v>
      </c>
      <c r="K190" s="145">
        <v>0</v>
      </c>
      <c r="L190" s="146">
        <v>192414.25716000001</v>
      </c>
    </row>
    <row r="191" spans="2:12" x14ac:dyDescent="0.25">
      <c r="B191" s="14">
        <v>36559</v>
      </c>
      <c r="C191" s="69" t="s">
        <v>370</v>
      </c>
      <c r="D191" s="63" t="s">
        <v>379</v>
      </c>
      <c r="E191" s="15">
        <v>2020</v>
      </c>
      <c r="F191" s="143">
        <v>1250000</v>
      </c>
      <c r="G191" s="144">
        <v>1140250</v>
      </c>
      <c r="H191" s="143">
        <v>0</v>
      </c>
      <c r="I191" s="144">
        <v>109750</v>
      </c>
      <c r="J191" s="143">
        <v>109750</v>
      </c>
      <c r="K191" s="145">
        <v>0</v>
      </c>
      <c r="L191" s="146">
        <v>109750</v>
      </c>
    </row>
    <row r="192" spans="2:12" x14ac:dyDescent="0.25">
      <c r="B192" s="14">
        <v>36600</v>
      </c>
      <c r="C192" s="69" t="s">
        <v>370</v>
      </c>
      <c r="D192" s="63" t="s">
        <v>373</v>
      </c>
      <c r="E192" s="15">
        <v>2010</v>
      </c>
      <c r="F192" s="143">
        <v>1000000</v>
      </c>
      <c r="G192" s="144">
        <v>281892</v>
      </c>
      <c r="H192" s="143">
        <v>0</v>
      </c>
      <c r="I192" s="144">
        <v>718108</v>
      </c>
      <c r="J192" s="143">
        <v>718108</v>
      </c>
      <c r="K192" s="145">
        <v>0</v>
      </c>
      <c r="L192" s="146">
        <v>718108</v>
      </c>
    </row>
    <row r="193" spans="2:12" x14ac:dyDescent="0.25">
      <c r="B193" s="14">
        <v>36692</v>
      </c>
      <c r="C193" s="69" t="s">
        <v>370</v>
      </c>
      <c r="D193" s="63" t="s">
        <v>314</v>
      </c>
      <c r="E193" s="15">
        <v>2015</v>
      </c>
      <c r="F193" s="143">
        <v>2402701</v>
      </c>
      <c r="G193" s="144">
        <v>1825457.2450000001</v>
      </c>
      <c r="H193" s="143">
        <v>0</v>
      </c>
      <c r="I193" s="144">
        <v>577243.755</v>
      </c>
      <c r="J193" s="143">
        <v>577243.755</v>
      </c>
      <c r="K193" s="145">
        <v>0</v>
      </c>
      <c r="L193" s="146">
        <v>577243.755</v>
      </c>
    </row>
    <row r="194" spans="2:12" x14ac:dyDescent="0.25">
      <c r="B194" s="14">
        <v>36728</v>
      </c>
      <c r="C194" s="69" t="s">
        <v>370</v>
      </c>
      <c r="D194" s="63" t="s">
        <v>380</v>
      </c>
      <c r="E194" s="15">
        <v>2030</v>
      </c>
      <c r="F194" s="143">
        <v>1250000</v>
      </c>
      <c r="G194" s="144">
        <v>1123078</v>
      </c>
      <c r="H194" s="143">
        <v>0</v>
      </c>
      <c r="I194" s="144">
        <v>126922</v>
      </c>
      <c r="J194" s="143">
        <v>126922</v>
      </c>
      <c r="K194" s="145">
        <v>0</v>
      </c>
      <c r="L194" s="146">
        <v>126922</v>
      </c>
    </row>
    <row r="195" spans="2:12" x14ac:dyDescent="0.25">
      <c r="B195" s="14">
        <v>36943</v>
      </c>
      <c r="C195" s="69" t="s">
        <v>370</v>
      </c>
      <c r="D195" s="63" t="s">
        <v>381</v>
      </c>
      <c r="E195" s="15">
        <v>2012</v>
      </c>
      <c r="F195" s="143">
        <v>1593952</v>
      </c>
      <c r="G195" s="144">
        <v>1170131</v>
      </c>
      <c r="H195" s="143">
        <v>0</v>
      </c>
      <c r="I195" s="144">
        <v>423821</v>
      </c>
      <c r="J195" s="143">
        <v>423821</v>
      </c>
      <c r="K195" s="145">
        <v>0</v>
      </c>
      <c r="L195" s="146">
        <v>423821</v>
      </c>
    </row>
    <row r="196" spans="2:12" x14ac:dyDescent="0.25">
      <c r="B196" s="14">
        <v>37061</v>
      </c>
      <c r="C196" s="69" t="s">
        <v>370</v>
      </c>
      <c r="D196" s="63" t="s">
        <v>382</v>
      </c>
      <c r="E196" s="15">
        <v>2008</v>
      </c>
      <c r="F196" s="143">
        <v>11121331.74</v>
      </c>
      <c r="G196" s="144">
        <v>9050816.0519999992</v>
      </c>
      <c r="H196" s="143">
        <v>30153.987000000001</v>
      </c>
      <c r="I196" s="144">
        <v>2040361.7009999999</v>
      </c>
      <c r="J196" s="143">
        <v>2070515.6880000001</v>
      </c>
      <c r="K196" s="145">
        <v>0</v>
      </c>
      <c r="L196" s="146">
        <v>2070515.6880000001</v>
      </c>
    </row>
    <row r="197" spans="2:12" x14ac:dyDescent="0.25">
      <c r="B197" s="14">
        <v>37061</v>
      </c>
      <c r="C197" s="69" t="s">
        <v>370</v>
      </c>
      <c r="D197" s="63" t="s">
        <v>383</v>
      </c>
      <c r="E197" s="15">
        <v>2018</v>
      </c>
      <c r="F197" s="143">
        <v>6745424.1140000001</v>
      </c>
      <c r="G197" s="144">
        <v>5879932.6150000002</v>
      </c>
      <c r="H197" s="143">
        <v>35.590000000000003</v>
      </c>
      <c r="I197" s="144">
        <v>865455.90899999999</v>
      </c>
      <c r="J197" s="143">
        <v>918502.85331375001</v>
      </c>
      <c r="K197" s="145">
        <v>0</v>
      </c>
      <c r="L197" s="146">
        <v>918502.85331375001</v>
      </c>
    </row>
    <row r="198" spans="2:12" x14ac:dyDescent="0.25">
      <c r="B198" s="14">
        <v>37061</v>
      </c>
      <c r="C198" s="69" t="s">
        <v>370</v>
      </c>
      <c r="D198" s="63" t="s">
        <v>384</v>
      </c>
      <c r="E198" s="15">
        <v>2031</v>
      </c>
      <c r="F198" s="143">
        <v>8816740.6500000004</v>
      </c>
      <c r="G198" s="144">
        <v>8179475.7079999996</v>
      </c>
      <c r="H198" s="143">
        <v>0</v>
      </c>
      <c r="I198" s="144">
        <v>637264.94200000004</v>
      </c>
      <c r="J198" s="143">
        <v>675500.83851999999</v>
      </c>
      <c r="K198" s="145">
        <v>0</v>
      </c>
      <c r="L198" s="146">
        <v>675500.83851999999</v>
      </c>
    </row>
    <row r="199" spans="2:12" x14ac:dyDescent="0.25">
      <c r="B199" s="14"/>
      <c r="C199" s="69"/>
      <c r="D199" s="63"/>
      <c r="E199" s="15"/>
      <c r="F199" s="134"/>
      <c r="G199" s="147"/>
      <c r="H199" s="134"/>
      <c r="I199" s="147"/>
      <c r="J199" s="134"/>
      <c r="K199" s="148"/>
      <c r="L199" s="149"/>
    </row>
    <row r="200" spans="2:12" x14ac:dyDescent="0.25">
      <c r="B200" s="14"/>
      <c r="C200" s="70" t="s">
        <v>385</v>
      </c>
      <c r="D200" s="71"/>
      <c r="E200" s="15"/>
      <c r="F200" s="139">
        <v>26625927.544879813</v>
      </c>
      <c r="G200" s="140">
        <v>1160539</v>
      </c>
      <c r="H200" s="139">
        <v>358.8328960057413</v>
      </c>
      <c r="I200" s="140">
        <v>25465029.711983807</v>
      </c>
      <c r="J200" s="139">
        <v>25465388.544879813</v>
      </c>
      <c r="K200" s="141">
        <v>0</v>
      </c>
      <c r="L200" s="142">
        <v>25465388.544879813</v>
      </c>
    </row>
    <row r="201" spans="2:12" x14ac:dyDescent="0.25">
      <c r="B201" s="14"/>
      <c r="C201" s="76"/>
      <c r="D201" s="71"/>
      <c r="E201" s="15"/>
      <c r="F201" s="139"/>
      <c r="G201" s="140"/>
      <c r="H201" s="139"/>
      <c r="I201" s="140"/>
      <c r="J201" s="139"/>
      <c r="K201" s="151"/>
      <c r="L201" s="142"/>
    </row>
    <row r="202" spans="2:12" x14ac:dyDescent="0.25">
      <c r="B202" s="14"/>
      <c r="C202" s="77" t="s">
        <v>386</v>
      </c>
      <c r="D202" s="78"/>
      <c r="E202" s="15"/>
      <c r="F202" s="139">
        <v>3501455.537</v>
      </c>
      <c r="G202" s="140">
        <v>1160539</v>
      </c>
      <c r="H202" s="139">
        <v>0</v>
      </c>
      <c r="I202" s="140">
        <v>2340916.537</v>
      </c>
      <c r="J202" s="139">
        <v>2340916.537</v>
      </c>
      <c r="K202" s="141">
        <v>0</v>
      </c>
      <c r="L202" s="142">
        <v>2340916.537</v>
      </c>
    </row>
    <row r="203" spans="2:12" x14ac:dyDescent="0.25">
      <c r="B203" s="14">
        <v>35780</v>
      </c>
      <c r="C203" s="69" t="s">
        <v>387</v>
      </c>
      <c r="D203" s="63" t="s">
        <v>388</v>
      </c>
      <c r="E203" s="17">
        <v>2002</v>
      </c>
      <c r="F203" s="143">
        <v>500000</v>
      </c>
      <c r="G203" s="144">
        <v>392278</v>
      </c>
      <c r="H203" s="143">
        <v>0</v>
      </c>
      <c r="I203" s="144">
        <v>107722</v>
      </c>
      <c r="J203" s="143">
        <v>107722</v>
      </c>
      <c r="K203" s="145">
        <v>0</v>
      </c>
      <c r="L203" s="146">
        <v>107722</v>
      </c>
    </row>
    <row r="204" spans="2:12" x14ac:dyDescent="0.25">
      <c r="B204" s="14">
        <v>35898</v>
      </c>
      <c r="C204" s="69" t="s">
        <v>389</v>
      </c>
      <c r="D204" s="63" t="s">
        <v>390</v>
      </c>
      <c r="E204" s="17">
        <v>2005</v>
      </c>
      <c r="F204" s="143">
        <v>1000000</v>
      </c>
      <c r="G204" s="144">
        <v>694161</v>
      </c>
      <c r="H204" s="143">
        <v>0</v>
      </c>
      <c r="I204" s="144">
        <v>305839</v>
      </c>
      <c r="J204" s="143">
        <v>305839</v>
      </c>
      <c r="K204" s="145">
        <v>0</v>
      </c>
      <c r="L204" s="146">
        <v>305839</v>
      </c>
    </row>
    <row r="205" spans="2:12" x14ac:dyDescent="0.25">
      <c r="B205" s="14">
        <v>36220</v>
      </c>
      <c r="C205" s="69" t="s">
        <v>387</v>
      </c>
      <c r="D205" s="63" t="s">
        <v>391</v>
      </c>
      <c r="E205" s="17">
        <v>2029</v>
      </c>
      <c r="F205" s="143">
        <v>125000</v>
      </c>
      <c r="G205" s="144">
        <v>0</v>
      </c>
      <c r="H205" s="143">
        <v>0</v>
      </c>
      <c r="I205" s="144">
        <v>125000</v>
      </c>
      <c r="J205" s="143">
        <v>125000</v>
      </c>
      <c r="K205" s="145">
        <v>0</v>
      </c>
      <c r="L205" s="146">
        <v>125000</v>
      </c>
    </row>
    <row r="206" spans="2:12" x14ac:dyDescent="0.25">
      <c r="B206" s="14">
        <v>36256</v>
      </c>
      <c r="C206" s="69" t="s">
        <v>389</v>
      </c>
      <c r="D206" s="63" t="s">
        <v>392</v>
      </c>
      <c r="E206" s="17">
        <v>2004</v>
      </c>
      <c r="F206" s="143">
        <v>300000</v>
      </c>
      <c r="G206" s="144">
        <v>74100</v>
      </c>
      <c r="H206" s="143">
        <v>0</v>
      </c>
      <c r="I206" s="144">
        <v>225900</v>
      </c>
      <c r="J206" s="143">
        <v>225900</v>
      </c>
      <c r="K206" s="145">
        <v>0</v>
      </c>
      <c r="L206" s="146">
        <v>225900</v>
      </c>
    </row>
    <row r="207" spans="2:12" x14ac:dyDescent="0.25">
      <c r="B207" s="14">
        <v>37022</v>
      </c>
      <c r="C207" s="69" t="s">
        <v>389</v>
      </c>
      <c r="D207" s="63" t="s">
        <v>393</v>
      </c>
      <c r="E207" s="17">
        <v>2004</v>
      </c>
      <c r="F207" s="143">
        <v>510271.03700000001</v>
      </c>
      <c r="G207" s="144">
        <v>0</v>
      </c>
      <c r="H207" s="143">
        <v>0</v>
      </c>
      <c r="I207" s="144">
        <v>510271.03700000001</v>
      </c>
      <c r="J207" s="143">
        <v>510271.03700000001</v>
      </c>
      <c r="K207" s="145">
        <v>0</v>
      </c>
      <c r="L207" s="146">
        <v>510271.03700000001</v>
      </c>
    </row>
    <row r="208" spans="2:12" x14ac:dyDescent="0.25">
      <c r="B208" s="14">
        <v>37022</v>
      </c>
      <c r="C208" s="69" t="s">
        <v>389</v>
      </c>
      <c r="D208" s="63" t="s">
        <v>394</v>
      </c>
      <c r="E208" s="17">
        <v>2004</v>
      </c>
      <c r="F208" s="143">
        <v>1066184.5</v>
      </c>
      <c r="G208" s="144">
        <v>0</v>
      </c>
      <c r="H208" s="143">
        <v>0</v>
      </c>
      <c r="I208" s="144">
        <v>1066184.5</v>
      </c>
      <c r="J208" s="143">
        <v>1066184.5</v>
      </c>
      <c r="K208" s="145">
        <v>0</v>
      </c>
      <c r="L208" s="146">
        <v>1066184.5</v>
      </c>
    </row>
    <row r="209" spans="2:12" x14ac:dyDescent="0.25">
      <c r="B209" s="14"/>
      <c r="C209" s="77"/>
      <c r="D209" s="78"/>
      <c r="E209" s="17"/>
      <c r="F209" s="152"/>
      <c r="G209" s="153"/>
      <c r="H209" s="154"/>
      <c r="I209" s="153"/>
      <c r="J209" s="154"/>
      <c r="K209" s="148"/>
      <c r="L209" s="155"/>
    </row>
    <row r="210" spans="2:12" x14ac:dyDescent="0.25">
      <c r="B210" s="14"/>
      <c r="C210" s="77" t="s">
        <v>395</v>
      </c>
      <c r="D210" s="78"/>
      <c r="E210" s="17"/>
      <c r="F210" s="139">
        <v>2532947.3604100002</v>
      </c>
      <c r="G210" s="140">
        <v>0</v>
      </c>
      <c r="H210" s="139">
        <v>0</v>
      </c>
      <c r="I210" s="140">
        <v>2532947.3604100002</v>
      </c>
      <c r="J210" s="139">
        <v>2532947.3604100002</v>
      </c>
      <c r="K210" s="141">
        <v>0</v>
      </c>
      <c r="L210" s="142">
        <v>2532947.3604100002</v>
      </c>
    </row>
    <row r="211" spans="2:12" x14ac:dyDescent="0.25">
      <c r="B211" s="14">
        <v>35159</v>
      </c>
      <c r="C211" s="69" t="s">
        <v>395</v>
      </c>
      <c r="D211" s="63" t="s">
        <v>396</v>
      </c>
      <c r="E211" s="17">
        <v>2006</v>
      </c>
      <c r="F211" s="143">
        <v>60943.094389999998</v>
      </c>
      <c r="G211" s="144">
        <v>0</v>
      </c>
      <c r="H211" s="143">
        <v>0</v>
      </c>
      <c r="I211" s="144">
        <v>60943.094389999998</v>
      </c>
      <c r="J211" s="143">
        <v>60943.094389999998</v>
      </c>
      <c r="K211" s="145">
        <v>0</v>
      </c>
      <c r="L211" s="146">
        <v>60943.094389999998</v>
      </c>
    </row>
    <row r="212" spans="2:12" x14ac:dyDescent="0.25">
      <c r="B212" s="14">
        <v>35180</v>
      </c>
      <c r="C212" s="69" t="s">
        <v>397</v>
      </c>
      <c r="D212" s="63" t="s">
        <v>396</v>
      </c>
      <c r="E212" s="17">
        <v>2006</v>
      </c>
      <c r="F212" s="143">
        <v>60943.094389999998</v>
      </c>
      <c r="G212" s="144">
        <v>0</v>
      </c>
      <c r="H212" s="143">
        <v>0</v>
      </c>
      <c r="I212" s="144">
        <v>60943.094389999998</v>
      </c>
      <c r="J212" s="143">
        <v>60943.094389999998</v>
      </c>
      <c r="K212" s="145">
        <v>0</v>
      </c>
      <c r="L212" s="146">
        <v>60943.094389999998</v>
      </c>
    </row>
    <row r="213" spans="2:12" x14ac:dyDescent="0.25">
      <c r="B213" s="14">
        <v>35200</v>
      </c>
      <c r="C213" s="69" t="s">
        <v>397</v>
      </c>
      <c r="D213" s="63" t="s">
        <v>396</v>
      </c>
      <c r="E213" s="17">
        <v>2006</v>
      </c>
      <c r="F213" s="143">
        <v>53325.207590000005</v>
      </c>
      <c r="G213" s="144">
        <v>0</v>
      </c>
      <c r="H213" s="143">
        <v>0</v>
      </c>
      <c r="I213" s="144">
        <v>53325.207590000005</v>
      </c>
      <c r="J213" s="143">
        <v>53325.207590000005</v>
      </c>
      <c r="K213" s="145">
        <v>0</v>
      </c>
      <c r="L213" s="146">
        <v>53325.207590000005</v>
      </c>
    </row>
    <row r="214" spans="2:12" x14ac:dyDescent="0.25">
      <c r="B214" s="14">
        <v>35381</v>
      </c>
      <c r="C214" s="69" t="s">
        <v>397</v>
      </c>
      <c r="D214" s="63" t="s">
        <v>398</v>
      </c>
      <c r="E214" s="17">
        <v>2005</v>
      </c>
      <c r="F214" s="143">
        <v>380894.33991000004</v>
      </c>
      <c r="G214" s="144">
        <v>0</v>
      </c>
      <c r="H214" s="143">
        <v>0</v>
      </c>
      <c r="I214" s="144">
        <v>380894.33991000004</v>
      </c>
      <c r="J214" s="143">
        <v>380894.33991000004</v>
      </c>
      <c r="K214" s="145">
        <v>0</v>
      </c>
      <c r="L214" s="146">
        <v>380894.33991000004</v>
      </c>
    </row>
    <row r="215" spans="2:12" x14ac:dyDescent="0.25">
      <c r="B215" s="14">
        <v>35408</v>
      </c>
      <c r="C215" s="69" t="s">
        <v>397</v>
      </c>
      <c r="D215" s="63" t="s">
        <v>399</v>
      </c>
      <c r="E215" s="17">
        <v>2002</v>
      </c>
      <c r="F215" s="143">
        <v>380894.33991000004</v>
      </c>
      <c r="G215" s="144">
        <v>0</v>
      </c>
      <c r="H215" s="143">
        <v>0</v>
      </c>
      <c r="I215" s="144">
        <v>380894.33991000004</v>
      </c>
      <c r="J215" s="143">
        <v>380894.33991000004</v>
      </c>
      <c r="K215" s="145">
        <v>0</v>
      </c>
      <c r="L215" s="146">
        <v>380894.33991000004</v>
      </c>
    </row>
    <row r="216" spans="2:12" x14ac:dyDescent="0.25">
      <c r="B216" s="14">
        <v>35577</v>
      </c>
      <c r="C216" s="69" t="s">
        <v>397</v>
      </c>
      <c r="D216" s="63" t="s">
        <v>400</v>
      </c>
      <c r="E216" s="17">
        <v>2004</v>
      </c>
      <c r="F216" s="143">
        <v>380894.33991000004</v>
      </c>
      <c r="G216" s="144">
        <v>0</v>
      </c>
      <c r="H216" s="143">
        <v>0</v>
      </c>
      <c r="I216" s="144">
        <v>380894.33991000004</v>
      </c>
      <c r="J216" s="143">
        <v>380894.33991000004</v>
      </c>
      <c r="K216" s="145">
        <v>0</v>
      </c>
      <c r="L216" s="146">
        <v>380894.33991000004</v>
      </c>
    </row>
    <row r="217" spans="2:12" x14ac:dyDescent="0.25">
      <c r="B217" s="14">
        <v>36383</v>
      </c>
      <c r="C217" s="69" t="s">
        <v>397</v>
      </c>
      <c r="D217" s="63" t="s">
        <v>401</v>
      </c>
      <c r="E217" s="17">
        <v>2009</v>
      </c>
      <c r="F217" s="143">
        <v>137121.96236999999</v>
      </c>
      <c r="G217" s="144">
        <v>0</v>
      </c>
      <c r="H217" s="143">
        <v>0</v>
      </c>
      <c r="I217" s="144">
        <v>137121.96236999999</v>
      </c>
      <c r="J217" s="143">
        <v>137121.96236999999</v>
      </c>
      <c r="K217" s="145">
        <v>0</v>
      </c>
      <c r="L217" s="146">
        <v>137121.96236999999</v>
      </c>
    </row>
    <row r="218" spans="2:12" x14ac:dyDescent="0.25">
      <c r="B218" s="14">
        <v>36511</v>
      </c>
      <c r="C218" s="69" t="s">
        <v>397</v>
      </c>
      <c r="D218" s="63" t="s">
        <v>402</v>
      </c>
      <c r="E218" s="17">
        <v>2003</v>
      </c>
      <c r="F218" s="143">
        <v>152357.73596000002</v>
      </c>
      <c r="G218" s="144">
        <v>0</v>
      </c>
      <c r="H218" s="143">
        <v>0</v>
      </c>
      <c r="I218" s="144">
        <v>152357.73596000002</v>
      </c>
      <c r="J218" s="143">
        <v>152357.73596000002</v>
      </c>
      <c r="K218" s="145">
        <v>0</v>
      </c>
      <c r="L218" s="146">
        <v>152357.73596000002</v>
      </c>
    </row>
    <row r="219" spans="2:12" x14ac:dyDescent="0.25">
      <c r="B219" s="14">
        <v>36691</v>
      </c>
      <c r="C219" s="69" t="s">
        <v>403</v>
      </c>
      <c r="D219" s="63" t="s">
        <v>404</v>
      </c>
      <c r="E219" s="17">
        <v>2004</v>
      </c>
      <c r="F219" s="143">
        <v>457073.20788999996</v>
      </c>
      <c r="G219" s="144">
        <v>0</v>
      </c>
      <c r="H219" s="143">
        <v>0</v>
      </c>
      <c r="I219" s="144">
        <v>457073.20788999996</v>
      </c>
      <c r="J219" s="143">
        <v>457073.20788999996</v>
      </c>
      <c r="K219" s="145">
        <v>0</v>
      </c>
      <c r="L219" s="146">
        <v>457073.20788999996</v>
      </c>
    </row>
    <row r="220" spans="2:12" x14ac:dyDescent="0.25">
      <c r="B220" s="14">
        <v>36795</v>
      </c>
      <c r="C220" s="69" t="s">
        <v>403</v>
      </c>
      <c r="D220" s="63" t="s">
        <v>405</v>
      </c>
      <c r="E220" s="17">
        <v>2005</v>
      </c>
      <c r="F220" s="143">
        <v>468500.03808999999</v>
      </c>
      <c r="G220" s="144">
        <v>0</v>
      </c>
      <c r="H220" s="143">
        <v>0</v>
      </c>
      <c r="I220" s="144">
        <v>468500.03808999999</v>
      </c>
      <c r="J220" s="143">
        <v>468500.03808999999</v>
      </c>
      <c r="K220" s="145">
        <v>0</v>
      </c>
      <c r="L220" s="146">
        <v>468500.03808999999</v>
      </c>
    </row>
    <row r="221" spans="2:12" ht="15.75" thickBot="1" x14ac:dyDescent="0.3">
      <c r="B221" s="18"/>
      <c r="C221" s="79"/>
      <c r="D221" s="80"/>
      <c r="E221" s="19"/>
      <c r="F221" s="156"/>
      <c r="G221" s="157"/>
      <c r="H221" s="156"/>
      <c r="I221" s="157"/>
      <c r="J221" s="156"/>
      <c r="K221" s="158"/>
      <c r="L221" s="159"/>
    </row>
    <row r="222" spans="2:12" x14ac:dyDescent="0.25">
      <c r="B222" s="3"/>
      <c r="C222" s="81"/>
      <c r="D222" s="82"/>
      <c r="E222" s="20"/>
      <c r="F222" s="160"/>
      <c r="G222" s="160"/>
      <c r="H222" s="160"/>
      <c r="I222" s="160"/>
      <c r="J222" s="160"/>
      <c r="K222" s="160"/>
      <c r="L222" s="160"/>
    </row>
    <row r="223" spans="2:12" x14ac:dyDescent="0.25">
      <c r="B223" s="21" t="s">
        <v>406</v>
      </c>
      <c r="C223" s="59"/>
      <c r="D223" s="83"/>
      <c r="E223" s="20"/>
      <c r="F223" s="59"/>
      <c r="G223" s="59"/>
      <c r="H223" s="59"/>
      <c r="I223" s="59"/>
      <c r="J223" s="59"/>
      <c r="K223" s="59"/>
      <c r="L223" s="59"/>
    </row>
    <row r="224" spans="2:12" x14ac:dyDescent="0.25">
      <c r="B224" s="22" t="s">
        <v>407</v>
      </c>
      <c r="C224" s="59"/>
      <c r="D224" s="83"/>
      <c r="E224" s="23"/>
      <c r="F224" s="59"/>
      <c r="G224" s="59"/>
      <c r="H224" s="59"/>
      <c r="I224" s="59"/>
      <c r="J224" s="59"/>
      <c r="K224" s="59"/>
      <c r="L224" s="59"/>
    </row>
    <row r="225" spans="2:12" x14ac:dyDescent="0.25">
      <c r="B225" s="22" t="s">
        <v>408</v>
      </c>
      <c r="C225" s="59"/>
      <c r="D225" s="59"/>
      <c r="E225" s="23"/>
      <c r="F225" s="59"/>
      <c r="G225" s="59"/>
      <c r="H225" s="59"/>
      <c r="I225" s="59"/>
      <c r="J225" s="59"/>
      <c r="K225" s="59"/>
      <c r="L225" s="59"/>
    </row>
    <row r="226" spans="2:12" x14ac:dyDescent="0.25">
      <c r="B226" s="22" t="s">
        <v>409</v>
      </c>
      <c r="C226" s="59"/>
      <c r="D226" s="59"/>
      <c r="E226" s="20"/>
      <c r="F226" s="59"/>
      <c r="G226" s="59"/>
      <c r="H226" s="59"/>
      <c r="I226" s="59"/>
      <c r="J226" s="59"/>
      <c r="K226" s="59"/>
      <c r="L226" s="59"/>
    </row>
    <row r="227" spans="2:12" x14ac:dyDescent="0.25">
      <c r="B227" s="22" t="s">
        <v>410</v>
      </c>
      <c r="C227" s="59"/>
      <c r="D227" s="59"/>
      <c r="E227" s="20"/>
      <c r="F227" s="59"/>
      <c r="G227" s="59"/>
      <c r="H227" s="59"/>
      <c r="I227" s="59"/>
      <c r="J227" s="59"/>
      <c r="K227" s="59"/>
      <c r="L227" s="59"/>
    </row>
    <row r="228" spans="2:12" x14ac:dyDescent="0.25">
      <c r="B228" s="21" t="s">
        <v>411</v>
      </c>
      <c r="C228" s="81"/>
      <c r="D228" s="81"/>
      <c r="E228" s="20"/>
      <c r="F228" s="59"/>
      <c r="G228" s="59"/>
      <c r="H228" s="59"/>
      <c r="I228" s="59"/>
      <c r="J228" s="59"/>
      <c r="K228" s="59"/>
      <c r="L228" s="59"/>
    </row>
    <row r="230" spans="2:12" x14ac:dyDescent="0.25">
      <c r="B230" s="2" t="s">
        <v>0</v>
      </c>
      <c r="C230" s="58"/>
      <c r="D230" s="58"/>
      <c r="E230" s="2"/>
      <c r="F230" s="58"/>
      <c r="G230" s="58"/>
      <c r="H230" s="58"/>
      <c r="I230" s="58"/>
      <c r="J230" s="58"/>
      <c r="K230" s="58"/>
      <c r="L230" s="117" t="s">
        <v>412</v>
      </c>
    </row>
    <row r="231" spans="2:12" x14ac:dyDescent="0.25">
      <c r="B231" s="2" t="s">
        <v>284</v>
      </c>
      <c r="C231" s="58"/>
      <c r="D231" s="58"/>
      <c r="E231" s="2"/>
      <c r="F231" s="58"/>
      <c r="G231" s="58"/>
      <c r="H231" s="58"/>
      <c r="I231" s="58"/>
      <c r="J231" s="58"/>
      <c r="K231" s="58"/>
      <c r="L231" s="58"/>
    </row>
    <row r="232" spans="2:12" x14ac:dyDescent="0.25">
      <c r="B232" s="3"/>
      <c r="C232" s="59"/>
      <c r="D232" s="59"/>
      <c r="E232" s="3"/>
      <c r="F232" s="59"/>
      <c r="G232" s="59"/>
      <c r="H232" s="59"/>
      <c r="I232" s="59"/>
      <c r="J232" s="59"/>
      <c r="K232" s="59"/>
      <c r="L232" s="59"/>
    </row>
    <row r="233" spans="2:12" x14ac:dyDescent="0.25">
      <c r="B233" s="3"/>
      <c r="C233" s="59"/>
      <c r="D233" s="59"/>
      <c r="E233" s="3"/>
      <c r="F233" s="59"/>
      <c r="G233" s="59"/>
      <c r="H233" s="59"/>
      <c r="I233" s="59"/>
      <c r="J233" s="59"/>
      <c r="K233" s="59"/>
      <c r="L233" s="59"/>
    </row>
    <row r="234" spans="2:12" ht="16.5" x14ac:dyDescent="0.25">
      <c r="B234" s="542" t="s">
        <v>319</v>
      </c>
      <c r="C234" s="542"/>
      <c r="D234" s="542"/>
      <c r="E234" s="542"/>
      <c r="F234" s="542"/>
      <c r="G234" s="542"/>
      <c r="H234" s="542"/>
      <c r="I234" s="542"/>
      <c r="J234" s="542"/>
      <c r="K234" s="542"/>
      <c r="L234" s="542"/>
    </row>
    <row r="235" spans="2:12" x14ac:dyDescent="0.25">
      <c r="B235" s="544">
        <v>37256</v>
      </c>
      <c r="C235" s="545"/>
      <c r="D235" s="545"/>
      <c r="E235" s="545"/>
      <c r="F235" s="545"/>
      <c r="G235" s="545"/>
      <c r="H235" s="545"/>
      <c r="I235" s="545"/>
      <c r="J235" s="545"/>
      <c r="K235" s="545"/>
      <c r="L235" s="545"/>
    </row>
    <row r="236" spans="2:12" ht="16.5" x14ac:dyDescent="0.25">
      <c r="B236" s="3"/>
      <c r="C236" s="84"/>
      <c r="D236" s="84"/>
      <c r="E236" s="24"/>
      <c r="F236" s="161"/>
      <c r="G236" s="161"/>
      <c r="H236" s="161"/>
      <c r="I236" s="161"/>
      <c r="J236" s="161"/>
      <c r="K236" s="161"/>
      <c r="L236" s="161"/>
    </row>
    <row r="237" spans="2:12" ht="15.75" thickBot="1" x14ac:dyDescent="0.3">
      <c r="B237" s="3" t="s">
        <v>320</v>
      </c>
      <c r="C237" s="59"/>
      <c r="D237" s="59"/>
      <c r="E237" s="24"/>
      <c r="F237" s="161"/>
      <c r="G237" s="161"/>
      <c r="H237" s="161"/>
      <c r="I237" s="161"/>
      <c r="J237" s="161"/>
      <c r="K237" s="161"/>
      <c r="L237" s="118" t="s">
        <v>298</v>
      </c>
    </row>
    <row r="238" spans="2:12" x14ac:dyDescent="0.25">
      <c r="B238" s="4"/>
      <c r="C238" s="85"/>
      <c r="D238" s="60"/>
      <c r="E238" s="5"/>
      <c r="F238" s="549" t="s">
        <v>27</v>
      </c>
      <c r="G238" s="549"/>
      <c r="H238" s="549"/>
      <c r="I238" s="549"/>
      <c r="J238" s="549"/>
      <c r="K238" s="549"/>
      <c r="L238" s="119" t="s">
        <v>29</v>
      </c>
    </row>
    <row r="239" spans="2:12" x14ac:dyDescent="0.25">
      <c r="B239" s="6"/>
      <c r="C239" s="86"/>
      <c r="D239" s="61"/>
      <c r="E239" s="7"/>
      <c r="F239" s="162"/>
      <c r="G239" s="121"/>
      <c r="H239" s="163" t="s">
        <v>33</v>
      </c>
      <c r="I239" s="121"/>
      <c r="J239" s="163" t="s">
        <v>29</v>
      </c>
      <c r="K239" s="164"/>
      <c r="L239" s="123" t="s">
        <v>162</v>
      </c>
    </row>
    <row r="240" spans="2:12" x14ac:dyDescent="0.25">
      <c r="B240" s="8" t="s">
        <v>299</v>
      </c>
      <c r="C240" s="86" t="s">
        <v>300</v>
      </c>
      <c r="D240" s="61" t="s">
        <v>301</v>
      </c>
      <c r="E240" s="7" t="s">
        <v>302</v>
      </c>
      <c r="F240" s="162" t="s">
        <v>37</v>
      </c>
      <c r="G240" s="124" t="s">
        <v>32</v>
      </c>
      <c r="H240" s="163" t="s">
        <v>39</v>
      </c>
      <c r="I240" s="124" t="s">
        <v>33</v>
      </c>
      <c r="J240" s="163" t="s">
        <v>162</v>
      </c>
      <c r="K240" s="164" t="s">
        <v>167</v>
      </c>
      <c r="L240" s="123" t="s">
        <v>163</v>
      </c>
    </row>
    <row r="241" spans="2:12" x14ac:dyDescent="0.25">
      <c r="B241" s="8" t="s">
        <v>304</v>
      </c>
      <c r="C241" s="86"/>
      <c r="D241" s="61"/>
      <c r="E241" s="7"/>
      <c r="F241" s="162"/>
      <c r="G241" s="124"/>
      <c r="H241" s="163" t="s">
        <v>166</v>
      </c>
      <c r="I241" s="124" t="s">
        <v>38</v>
      </c>
      <c r="J241" s="163" t="s">
        <v>163</v>
      </c>
      <c r="K241" s="164"/>
      <c r="L241" s="123" t="s">
        <v>40</v>
      </c>
    </row>
    <row r="242" spans="2:12" ht="15.75" thickBot="1" x14ac:dyDescent="0.3">
      <c r="B242" s="9"/>
      <c r="C242" s="87"/>
      <c r="D242" s="62"/>
      <c r="E242" s="10"/>
      <c r="F242" s="165"/>
      <c r="G242" s="127"/>
      <c r="H242" s="166" t="s">
        <v>168</v>
      </c>
      <c r="I242" s="127" t="s">
        <v>169</v>
      </c>
      <c r="J242" s="166" t="s">
        <v>170</v>
      </c>
      <c r="K242" s="167"/>
      <c r="L242" s="129" t="s">
        <v>42</v>
      </c>
    </row>
    <row r="243" spans="2:12" x14ac:dyDescent="0.25">
      <c r="B243" s="25"/>
      <c r="C243" s="88"/>
      <c r="D243" s="89"/>
      <c r="E243" s="26"/>
      <c r="F243" s="85"/>
      <c r="G243" s="168"/>
      <c r="H243" s="169"/>
      <c r="I243" s="170"/>
      <c r="J243" s="169"/>
      <c r="K243" s="88"/>
      <c r="L243" s="119"/>
    </row>
    <row r="244" spans="2:12" x14ac:dyDescent="0.25">
      <c r="B244" s="11"/>
      <c r="C244" s="90" t="s">
        <v>182</v>
      </c>
      <c r="D244" s="91"/>
      <c r="E244" s="27"/>
      <c r="F244" s="171"/>
      <c r="G244" s="147"/>
      <c r="H244" s="134"/>
      <c r="I244" s="172"/>
      <c r="J244" s="171"/>
      <c r="K244" s="173"/>
      <c r="L244" s="174"/>
    </row>
    <row r="245" spans="2:12" x14ac:dyDescent="0.25">
      <c r="B245" s="11"/>
      <c r="C245" s="90" t="s">
        <v>413</v>
      </c>
      <c r="D245" s="91"/>
      <c r="E245" s="27"/>
      <c r="F245" s="171"/>
      <c r="G245" s="147"/>
      <c r="H245" s="134"/>
      <c r="I245" s="172"/>
      <c r="J245" s="171"/>
      <c r="K245" s="173"/>
      <c r="L245" s="174"/>
    </row>
    <row r="246" spans="2:12" x14ac:dyDescent="0.25">
      <c r="B246" s="11"/>
      <c r="C246" s="91"/>
      <c r="D246" s="91"/>
      <c r="E246" s="27"/>
      <c r="F246" s="175"/>
      <c r="G246" s="176"/>
      <c r="H246" s="175"/>
      <c r="I246" s="176"/>
      <c r="J246" s="175"/>
      <c r="K246" s="177"/>
      <c r="L246" s="178"/>
    </row>
    <row r="247" spans="2:12" x14ac:dyDescent="0.25">
      <c r="B247" s="11"/>
      <c r="C247" s="92" t="s">
        <v>191</v>
      </c>
      <c r="D247" s="92"/>
      <c r="E247" s="28"/>
      <c r="F247" s="139">
        <v>63753.692454482734</v>
      </c>
      <c r="G247" s="140">
        <v>0</v>
      </c>
      <c r="H247" s="139">
        <v>0</v>
      </c>
      <c r="I247" s="140">
        <v>63753.692454482734</v>
      </c>
      <c r="J247" s="139">
        <v>63753.692454482734</v>
      </c>
      <c r="K247" s="141">
        <v>0</v>
      </c>
      <c r="L247" s="142">
        <v>63753.692454482734</v>
      </c>
    </row>
    <row r="248" spans="2:12" x14ac:dyDescent="0.25">
      <c r="B248" s="14">
        <v>35507</v>
      </c>
      <c r="C248" s="69" t="s">
        <v>414</v>
      </c>
      <c r="D248" s="63" t="s">
        <v>415</v>
      </c>
      <c r="E248" s="29">
        <v>2004</v>
      </c>
      <c r="F248" s="179">
        <v>63753.692454482734</v>
      </c>
      <c r="G248" s="180">
        <v>0</v>
      </c>
      <c r="H248" s="181">
        <v>0</v>
      </c>
      <c r="I248" s="180">
        <v>63753.692454482734</v>
      </c>
      <c r="J248" s="181">
        <v>63753.692454482734</v>
      </c>
      <c r="K248" s="145">
        <v>0</v>
      </c>
      <c r="L248" s="178">
        <v>63753.692454482734</v>
      </c>
    </row>
    <row r="249" spans="2:12" x14ac:dyDescent="0.25">
      <c r="B249" s="14"/>
      <c r="C249" s="69"/>
      <c r="D249" s="63"/>
      <c r="E249" s="29"/>
      <c r="F249" s="152"/>
      <c r="G249" s="153"/>
      <c r="H249" s="154"/>
      <c r="I249" s="153"/>
      <c r="J249" s="154"/>
      <c r="K249" s="148"/>
      <c r="L249" s="155"/>
    </row>
    <row r="250" spans="2:12" x14ac:dyDescent="0.25">
      <c r="B250" s="14"/>
      <c r="C250" s="92" t="s">
        <v>194</v>
      </c>
      <c r="D250" s="93"/>
      <c r="E250" s="28"/>
      <c r="F250" s="139">
        <v>178912.21374000001</v>
      </c>
      <c r="G250" s="140">
        <v>0</v>
      </c>
      <c r="H250" s="139">
        <v>0</v>
      </c>
      <c r="I250" s="140">
        <v>178912.21374000001</v>
      </c>
      <c r="J250" s="139">
        <v>178912.21374000001</v>
      </c>
      <c r="K250" s="141">
        <v>0</v>
      </c>
      <c r="L250" s="142">
        <v>178912.21374000001</v>
      </c>
    </row>
    <row r="251" spans="2:12" x14ac:dyDescent="0.25">
      <c r="B251" s="14">
        <v>35403</v>
      </c>
      <c r="C251" s="69" t="s">
        <v>416</v>
      </c>
      <c r="D251" s="63" t="s">
        <v>415</v>
      </c>
      <c r="E251" s="29">
        <v>2003</v>
      </c>
      <c r="F251" s="179">
        <v>178912.21374000001</v>
      </c>
      <c r="G251" s="180">
        <v>0</v>
      </c>
      <c r="H251" s="181">
        <v>0</v>
      </c>
      <c r="I251" s="180">
        <v>178912.21374000001</v>
      </c>
      <c r="J251" s="181">
        <v>178912.21374000001</v>
      </c>
      <c r="K251" s="145">
        <v>0</v>
      </c>
      <c r="L251" s="178">
        <v>178912.21374000001</v>
      </c>
    </row>
    <row r="252" spans="2:12" x14ac:dyDescent="0.25">
      <c r="B252" s="14"/>
      <c r="C252" s="69"/>
      <c r="D252" s="63"/>
      <c r="E252" s="29"/>
      <c r="F252" s="152"/>
      <c r="G252" s="153"/>
      <c r="H252" s="154"/>
      <c r="I252" s="153"/>
      <c r="J252" s="154"/>
      <c r="K252" s="148"/>
      <c r="L252" s="155"/>
    </row>
    <row r="253" spans="2:12" x14ac:dyDescent="0.25">
      <c r="B253" s="14"/>
      <c r="C253" s="92" t="s">
        <v>196</v>
      </c>
      <c r="D253" s="93"/>
      <c r="E253" s="28"/>
      <c r="F253" s="139">
        <v>4485409.9929372743</v>
      </c>
      <c r="G253" s="140">
        <v>0</v>
      </c>
      <c r="H253" s="139">
        <v>358.8328960057413</v>
      </c>
      <c r="I253" s="140">
        <v>4485051.1600412689</v>
      </c>
      <c r="J253" s="139">
        <v>4485409.9929372743</v>
      </c>
      <c r="K253" s="141">
        <v>0</v>
      </c>
      <c r="L253" s="142">
        <v>4485409.9929372743</v>
      </c>
    </row>
    <row r="254" spans="2:12" x14ac:dyDescent="0.25">
      <c r="B254" s="14">
        <v>35017</v>
      </c>
      <c r="C254" s="69" t="s">
        <v>417</v>
      </c>
      <c r="D254" s="63" t="s">
        <v>356</v>
      </c>
      <c r="E254" s="29">
        <v>2002</v>
      </c>
      <c r="F254" s="179">
        <v>448540.99929372739</v>
      </c>
      <c r="G254" s="180">
        <v>0</v>
      </c>
      <c r="H254" s="181">
        <v>0</v>
      </c>
      <c r="I254" s="180">
        <v>448540.99929372739</v>
      </c>
      <c r="J254" s="181">
        <v>448540.99929372739</v>
      </c>
      <c r="K254" s="145">
        <v>0</v>
      </c>
      <c r="L254" s="178">
        <v>448540.99929372739</v>
      </c>
    </row>
    <row r="255" spans="2:12" x14ac:dyDescent="0.25">
      <c r="B255" s="14">
        <v>35101</v>
      </c>
      <c r="C255" s="69" t="s">
        <v>417</v>
      </c>
      <c r="D255" s="63" t="s">
        <v>380</v>
      </c>
      <c r="E255" s="29">
        <v>2003</v>
      </c>
      <c r="F255" s="179">
        <v>448540.99929372739</v>
      </c>
      <c r="G255" s="180">
        <v>0</v>
      </c>
      <c r="H255" s="181">
        <v>0</v>
      </c>
      <c r="I255" s="180">
        <v>448540.99929372739</v>
      </c>
      <c r="J255" s="181">
        <v>448540.99929372739</v>
      </c>
      <c r="K255" s="145">
        <v>0</v>
      </c>
      <c r="L255" s="178">
        <v>448540.99929372739</v>
      </c>
    </row>
    <row r="256" spans="2:12" x14ac:dyDescent="0.25">
      <c r="B256" s="14">
        <v>35165</v>
      </c>
      <c r="C256" s="69" t="s">
        <v>417</v>
      </c>
      <c r="D256" s="63" t="s">
        <v>337</v>
      </c>
      <c r="E256" s="29">
        <v>2006</v>
      </c>
      <c r="F256" s="179">
        <v>448540.99929372739</v>
      </c>
      <c r="G256" s="180">
        <v>0</v>
      </c>
      <c r="H256" s="181">
        <v>0</v>
      </c>
      <c r="I256" s="180">
        <v>448540.99929372739</v>
      </c>
      <c r="J256" s="181">
        <v>448540.99929372739</v>
      </c>
      <c r="K256" s="145">
        <v>0</v>
      </c>
      <c r="L256" s="178">
        <v>448540.99929372739</v>
      </c>
    </row>
    <row r="257" spans="2:12" x14ac:dyDescent="0.25">
      <c r="B257" s="14">
        <v>35205</v>
      </c>
      <c r="C257" s="69" t="s">
        <v>417</v>
      </c>
      <c r="D257" s="63" t="s">
        <v>314</v>
      </c>
      <c r="E257" s="29">
        <v>2011</v>
      </c>
      <c r="F257" s="179">
        <v>448540.99929372739</v>
      </c>
      <c r="G257" s="180">
        <v>0</v>
      </c>
      <c r="H257" s="181">
        <v>0</v>
      </c>
      <c r="I257" s="180">
        <v>448540.99929372739</v>
      </c>
      <c r="J257" s="181">
        <v>448540.99929372739</v>
      </c>
      <c r="K257" s="145">
        <v>0</v>
      </c>
      <c r="L257" s="178">
        <v>448540.99929372739</v>
      </c>
    </row>
    <row r="258" spans="2:12" x14ac:dyDescent="0.25">
      <c r="B258" s="14">
        <v>35327</v>
      </c>
      <c r="C258" s="69" t="s">
        <v>417</v>
      </c>
      <c r="D258" s="63" t="s">
        <v>360</v>
      </c>
      <c r="E258" s="29">
        <v>2003</v>
      </c>
      <c r="F258" s="179">
        <v>168202.87473514778</v>
      </c>
      <c r="G258" s="180">
        <v>0</v>
      </c>
      <c r="H258" s="181">
        <v>0</v>
      </c>
      <c r="I258" s="180">
        <v>168202.87473514778</v>
      </c>
      <c r="J258" s="181">
        <v>168202.87473514778</v>
      </c>
      <c r="K258" s="145">
        <v>0</v>
      </c>
      <c r="L258" s="178">
        <v>168202.87473514778</v>
      </c>
    </row>
    <row r="259" spans="2:12" x14ac:dyDescent="0.25">
      <c r="B259" s="14">
        <v>35327</v>
      </c>
      <c r="C259" s="69" t="s">
        <v>417</v>
      </c>
      <c r="D259" s="63" t="s">
        <v>384</v>
      </c>
      <c r="E259" s="29">
        <v>2016</v>
      </c>
      <c r="F259" s="179">
        <v>168202.87473514778</v>
      </c>
      <c r="G259" s="180">
        <v>0</v>
      </c>
      <c r="H259" s="181">
        <v>358.8328960057413</v>
      </c>
      <c r="I259" s="180">
        <v>167844.04183914204</v>
      </c>
      <c r="J259" s="181">
        <v>168202.87473514778</v>
      </c>
      <c r="K259" s="145">
        <v>0</v>
      </c>
      <c r="L259" s="178">
        <v>168202.87473514778</v>
      </c>
    </row>
    <row r="260" spans="2:12" x14ac:dyDescent="0.25">
      <c r="B260" s="14">
        <v>35382</v>
      </c>
      <c r="C260" s="69" t="s">
        <v>417</v>
      </c>
      <c r="D260" s="63" t="s">
        <v>314</v>
      </c>
      <c r="E260" s="29">
        <v>2026</v>
      </c>
      <c r="F260" s="179">
        <v>224270.4996468637</v>
      </c>
      <c r="G260" s="180">
        <v>0</v>
      </c>
      <c r="H260" s="181">
        <v>0</v>
      </c>
      <c r="I260" s="180">
        <v>224270.4996468637</v>
      </c>
      <c r="J260" s="181">
        <v>224270.4996468637</v>
      </c>
      <c r="K260" s="145">
        <v>0</v>
      </c>
      <c r="L260" s="178">
        <v>224270.4996468637</v>
      </c>
    </row>
    <row r="261" spans="2:12" x14ac:dyDescent="0.25">
      <c r="B261" s="14">
        <v>35412</v>
      </c>
      <c r="C261" s="69" t="s">
        <v>417</v>
      </c>
      <c r="D261" s="63" t="s">
        <v>418</v>
      </c>
      <c r="E261" s="29">
        <v>2005</v>
      </c>
      <c r="F261" s="179">
        <v>448540.99929372739</v>
      </c>
      <c r="G261" s="180">
        <v>0</v>
      </c>
      <c r="H261" s="181">
        <v>0</v>
      </c>
      <c r="I261" s="180">
        <v>448540.99929372739</v>
      </c>
      <c r="J261" s="181">
        <v>448540.99929372739</v>
      </c>
      <c r="K261" s="145">
        <v>0</v>
      </c>
      <c r="L261" s="178">
        <v>448540.99929372739</v>
      </c>
    </row>
    <row r="262" spans="2:12" x14ac:dyDescent="0.25">
      <c r="B262" s="14">
        <v>35507</v>
      </c>
      <c r="C262" s="69" t="s">
        <v>417</v>
      </c>
      <c r="D262" s="63" t="s">
        <v>415</v>
      </c>
      <c r="E262" s="29">
        <v>2004</v>
      </c>
      <c r="F262" s="179">
        <v>672811.49894059112</v>
      </c>
      <c r="G262" s="180">
        <v>0</v>
      </c>
      <c r="H262" s="181">
        <v>0</v>
      </c>
      <c r="I262" s="180">
        <v>672811.49894059112</v>
      </c>
      <c r="J262" s="181">
        <v>672811.49894059112</v>
      </c>
      <c r="K262" s="145">
        <v>0</v>
      </c>
      <c r="L262" s="178">
        <v>672811.49894059112</v>
      </c>
    </row>
    <row r="263" spans="2:12" x14ac:dyDescent="0.25">
      <c r="B263" s="14">
        <v>35733</v>
      </c>
      <c r="C263" s="69" t="s">
        <v>417</v>
      </c>
      <c r="D263" s="63" t="s">
        <v>419</v>
      </c>
      <c r="E263" s="29">
        <v>2009</v>
      </c>
      <c r="F263" s="179">
        <v>448540.99929372739</v>
      </c>
      <c r="G263" s="180">
        <v>0</v>
      </c>
      <c r="H263" s="181">
        <v>0</v>
      </c>
      <c r="I263" s="180">
        <v>448540.99929372739</v>
      </c>
      <c r="J263" s="181">
        <v>448540.99929372739</v>
      </c>
      <c r="K263" s="145">
        <v>0</v>
      </c>
      <c r="L263" s="178">
        <v>448540.99929372739</v>
      </c>
    </row>
    <row r="264" spans="2:12" x14ac:dyDescent="0.25">
      <c r="B264" s="14">
        <v>36005</v>
      </c>
      <c r="C264" s="69" t="s">
        <v>417</v>
      </c>
      <c r="D264" s="63" t="s">
        <v>420</v>
      </c>
      <c r="E264" s="29">
        <v>2005</v>
      </c>
      <c r="F264" s="179">
        <v>336405.74947029556</v>
      </c>
      <c r="G264" s="180">
        <v>0</v>
      </c>
      <c r="H264" s="181">
        <v>0</v>
      </c>
      <c r="I264" s="180">
        <v>336405.74947029556</v>
      </c>
      <c r="J264" s="181">
        <v>336405.74947029556</v>
      </c>
      <c r="K264" s="145">
        <v>0</v>
      </c>
      <c r="L264" s="178">
        <v>336405.74947029556</v>
      </c>
    </row>
    <row r="265" spans="2:12" x14ac:dyDescent="0.25">
      <c r="B265" s="14">
        <v>36118</v>
      </c>
      <c r="C265" s="69" t="s">
        <v>196</v>
      </c>
      <c r="D265" s="63" t="s">
        <v>421</v>
      </c>
      <c r="E265" s="29">
        <v>2008</v>
      </c>
      <c r="F265" s="179">
        <v>224270.4996468637</v>
      </c>
      <c r="G265" s="180">
        <v>0</v>
      </c>
      <c r="H265" s="181">
        <v>0</v>
      </c>
      <c r="I265" s="180">
        <v>224270.4996468637</v>
      </c>
      <c r="J265" s="181">
        <v>224270.4996468637</v>
      </c>
      <c r="K265" s="145">
        <v>0</v>
      </c>
      <c r="L265" s="178">
        <v>224270.4996468637</v>
      </c>
    </row>
    <row r="266" spans="2:12" x14ac:dyDescent="0.25">
      <c r="B266" s="14"/>
      <c r="C266" s="69"/>
      <c r="D266" s="63"/>
      <c r="E266" s="29"/>
      <c r="F266" s="152"/>
      <c r="G266" s="153"/>
      <c r="H266" s="154"/>
      <c r="I266" s="153"/>
      <c r="J266" s="154"/>
      <c r="K266" s="148"/>
      <c r="L266" s="155"/>
    </row>
    <row r="267" spans="2:12" x14ac:dyDescent="0.25">
      <c r="B267" s="14"/>
      <c r="C267" s="92" t="s">
        <v>210</v>
      </c>
      <c r="D267" s="93"/>
      <c r="E267" s="28"/>
      <c r="F267" s="139">
        <v>105449.97084000001</v>
      </c>
      <c r="G267" s="140">
        <v>0</v>
      </c>
      <c r="H267" s="139">
        <v>0</v>
      </c>
      <c r="I267" s="140">
        <v>105449.97084000001</v>
      </c>
      <c r="J267" s="139">
        <v>105449.97084000001</v>
      </c>
      <c r="K267" s="141">
        <v>0</v>
      </c>
      <c r="L267" s="142">
        <v>105449.97084000001</v>
      </c>
    </row>
    <row r="268" spans="2:12" x14ac:dyDescent="0.25">
      <c r="B268" s="14">
        <v>35573</v>
      </c>
      <c r="C268" s="69" t="s">
        <v>422</v>
      </c>
      <c r="D268" s="63" t="s">
        <v>423</v>
      </c>
      <c r="E268" s="29">
        <v>2002</v>
      </c>
      <c r="F268" s="179">
        <v>105449.97084000001</v>
      </c>
      <c r="G268" s="180">
        <v>0</v>
      </c>
      <c r="H268" s="181">
        <v>0</v>
      </c>
      <c r="I268" s="180">
        <v>105449.97084000001</v>
      </c>
      <c r="J268" s="181">
        <v>105449.97084000001</v>
      </c>
      <c r="K268" s="145">
        <v>0</v>
      </c>
      <c r="L268" s="178">
        <v>105449.97084000001</v>
      </c>
    </row>
    <row r="269" spans="2:12" x14ac:dyDescent="0.25">
      <c r="B269" s="14"/>
      <c r="C269" s="69"/>
      <c r="D269" s="63"/>
      <c r="E269" s="29"/>
      <c r="F269" s="152"/>
      <c r="G269" s="153"/>
      <c r="H269" s="154"/>
      <c r="I269" s="153"/>
      <c r="J269" s="154"/>
      <c r="K269" s="148"/>
      <c r="L269" s="155"/>
    </row>
    <row r="270" spans="2:12" x14ac:dyDescent="0.25">
      <c r="B270" s="14"/>
      <c r="C270" s="92" t="s">
        <v>212</v>
      </c>
      <c r="D270" s="93"/>
      <c r="E270" s="28"/>
      <c r="F270" s="139">
        <v>13100967.924289996</v>
      </c>
      <c r="G270" s="140">
        <v>0</v>
      </c>
      <c r="H270" s="139">
        <v>0</v>
      </c>
      <c r="I270" s="140">
        <v>13100967.924289996</v>
      </c>
      <c r="J270" s="139">
        <v>13100967.924289996</v>
      </c>
      <c r="K270" s="141">
        <v>0</v>
      </c>
      <c r="L270" s="142">
        <v>13100967.924289996</v>
      </c>
    </row>
    <row r="271" spans="2:12" x14ac:dyDescent="0.25">
      <c r="B271" s="14">
        <v>35830</v>
      </c>
      <c r="C271" s="69" t="s">
        <v>212</v>
      </c>
      <c r="D271" s="63" t="s">
        <v>315</v>
      </c>
      <c r="E271" s="29">
        <v>2003</v>
      </c>
      <c r="F271" s="179">
        <v>526361.96158</v>
      </c>
      <c r="G271" s="180">
        <v>0</v>
      </c>
      <c r="H271" s="181">
        <v>0</v>
      </c>
      <c r="I271" s="180">
        <v>526361.96158</v>
      </c>
      <c r="J271" s="181">
        <v>526361.96158</v>
      </c>
      <c r="K271" s="145">
        <v>0</v>
      </c>
      <c r="L271" s="178">
        <v>526361.96158</v>
      </c>
    </row>
    <row r="272" spans="2:12" x14ac:dyDescent="0.25">
      <c r="B272" s="14">
        <v>35852</v>
      </c>
      <c r="C272" s="69" t="s">
        <v>212</v>
      </c>
      <c r="D272" s="63" t="s">
        <v>424</v>
      </c>
      <c r="E272" s="29">
        <v>2008</v>
      </c>
      <c r="F272" s="179">
        <v>672811.4938099999</v>
      </c>
      <c r="G272" s="180">
        <v>0</v>
      </c>
      <c r="H272" s="181">
        <v>0</v>
      </c>
      <c r="I272" s="180">
        <v>672811.4938099999</v>
      </c>
      <c r="J272" s="181">
        <v>672811.4938099999</v>
      </c>
      <c r="K272" s="145">
        <v>0</v>
      </c>
      <c r="L272" s="178">
        <v>672811.4938099999</v>
      </c>
    </row>
    <row r="273" spans="2:12" x14ac:dyDescent="0.25">
      <c r="B273" s="14">
        <v>35888</v>
      </c>
      <c r="C273" s="69" t="s">
        <v>425</v>
      </c>
      <c r="D273" s="63" t="s">
        <v>426</v>
      </c>
      <c r="E273" s="29">
        <v>2008</v>
      </c>
      <c r="F273" s="179">
        <v>199043.87056000001</v>
      </c>
      <c r="G273" s="180">
        <v>0</v>
      </c>
      <c r="H273" s="181">
        <v>0</v>
      </c>
      <c r="I273" s="180">
        <v>199043.87056000001</v>
      </c>
      <c r="J273" s="181">
        <v>199043.87056000001</v>
      </c>
      <c r="K273" s="145">
        <v>0</v>
      </c>
      <c r="L273" s="178">
        <v>199043.87056000001</v>
      </c>
    </row>
    <row r="274" spans="2:12" x14ac:dyDescent="0.25">
      <c r="B274" s="14">
        <v>35888</v>
      </c>
      <c r="C274" s="69" t="s">
        <v>427</v>
      </c>
      <c r="D274" s="63" t="s">
        <v>426</v>
      </c>
      <c r="E274" s="29">
        <v>2008</v>
      </c>
      <c r="F274" s="179">
        <v>200608.40938999999</v>
      </c>
      <c r="G274" s="180">
        <v>0</v>
      </c>
      <c r="H274" s="181">
        <v>0</v>
      </c>
      <c r="I274" s="180">
        <v>200608.40938999999</v>
      </c>
      <c r="J274" s="181">
        <v>200608.40938999999</v>
      </c>
      <c r="K274" s="145">
        <v>0</v>
      </c>
      <c r="L274" s="178">
        <v>200608.40938999999</v>
      </c>
    </row>
    <row r="275" spans="2:12" x14ac:dyDescent="0.25">
      <c r="B275" s="14">
        <v>35906</v>
      </c>
      <c r="C275" s="69" t="s">
        <v>428</v>
      </c>
      <c r="D275" s="63" t="s">
        <v>429</v>
      </c>
      <c r="E275" s="29">
        <v>2008</v>
      </c>
      <c r="F275" s="179">
        <v>657952.45197000005</v>
      </c>
      <c r="G275" s="180">
        <v>0</v>
      </c>
      <c r="H275" s="181">
        <v>0</v>
      </c>
      <c r="I275" s="180">
        <v>657952.45197000005</v>
      </c>
      <c r="J275" s="181">
        <v>657952.45197000005</v>
      </c>
      <c r="K275" s="145">
        <v>0</v>
      </c>
      <c r="L275" s="178">
        <v>657952.45197000005</v>
      </c>
    </row>
    <row r="276" spans="2:12" x14ac:dyDescent="0.25">
      <c r="B276" s="14">
        <v>35943</v>
      </c>
      <c r="C276" s="69" t="s">
        <v>428</v>
      </c>
      <c r="D276" s="63" t="s">
        <v>430</v>
      </c>
      <c r="E276" s="29">
        <v>2028</v>
      </c>
      <c r="F276" s="179">
        <v>657952.45197000005</v>
      </c>
      <c r="G276" s="180">
        <v>0</v>
      </c>
      <c r="H276" s="181">
        <v>0</v>
      </c>
      <c r="I276" s="180">
        <v>657952.45197000005</v>
      </c>
      <c r="J276" s="181">
        <v>657952.45197000005</v>
      </c>
      <c r="K276" s="145">
        <v>0</v>
      </c>
      <c r="L276" s="178">
        <v>657952.45197000005</v>
      </c>
    </row>
    <row r="277" spans="2:12" x14ac:dyDescent="0.25">
      <c r="B277" s="14">
        <v>35982</v>
      </c>
      <c r="C277" s="69" t="s">
        <v>212</v>
      </c>
      <c r="D277" s="63" t="s">
        <v>431</v>
      </c>
      <c r="E277" s="29">
        <v>2010</v>
      </c>
      <c r="F277" s="179">
        <v>448540.99588</v>
      </c>
      <c r="G277" s="180">
        <v>0</v>
      </c>
      <c r="H277" s="181">
        <v>0</v>
      </c>
      <c r="I277" s="180">
        <v>448540.99588</v>
      </c>
      <c r="J277" s="181">
        <v>448540.99588</v>
      </c>
      <c r="K277" s="145">
        <v>0</v>
      </c>
      <c r="L277" s="178">
        <v>448540.99588</v>
      </c>
    </row>
    <row r="278" spans="2:12" x14ac:dyDescent="0.25">
      <c r="B278" s="14">
        <v>36006</v>
      </c>
      <c r="C278" s="69" t="s">
        <v>428</v>
      </c>
      <c r="D278" s="63" t="s">
        <v>418</v>
      </c>
      <c r="E278" s="29">
        <v>2010</v>
      </c>
      <c r="F278" s="179">
        <v>438634.96798000002</v>
      </c>
      <c r="G278" s="180">
        <v>0</v>
      </c>
      <c r="H278" s="181">
        <v>0</v>
      </c>
      <c r="I278" s="180">
        <v>438634.96798000002</v>
      </c>
      <c r="J278" s="181">
        <v>438634.96798000002</v>
      </c>
      <c r="K278" s="145">
        <v>0</v>
      </c>
      <c r="L278" s="178">
        <v>438634.96798000002</v>
      </c>
    </row>
    <row r="279" spans="2:12" x14ac:dyDescent="0.25">
      <c r="B279" s="14">
        <v>36216</v>
      </c>
      <c r="C279" s="69" t="s">
        <v>428</v>
      </c>
      <c r="D279" s="63" t="s">
        <v>419</v>
      </c>
      <c r="E279" s="29">
        <v>2002</v>
      </c>
      <c r="F279" s="179">
        <v>131590.49038999999</v>
      </c>
      <c r="G279" s="180">
        <v>0</v>
      </c>
      <c r="H279" s="181">
        <v>0</v>
      </c>
      <c r="I279" s="180">
        <v>131590.49038999999</v>
      </c>
      <c r="J279" s="181">
        <v>131590.49038999999</v>
      </c>
      <c r="K279" s="145">
        <v>0</v>
      </c>
      <c r="L279" s="178">
        <v>131590.49038999999</v>
      </c>
    </row>
    <row r="280" spans="2:12" x14ac:dyDescent="0.25">
      <c r="B280" s="14">
        <v>36217</v>
      </c>
      <c r="C280" s="69" t="s">
        <v>428</v>
      </c>
      <c r="D280" s="63" t="s">
        <v>432</v>
      </c>
      <c r="E280" s="29">
        <v>2008</v>
      </c>
      <c r="F280" s="179">
        <v>307044.47758999997</v>
      </c>
      <c r="G280" s="180">
        <v>0</v>
      </c>
      <c r="H280" s="181">
        <v>0</v>
      </c>
      <c r="I280" s="180">
        <v>307044.47758999997</v>
      </c>
      <c r="J280" s="181">
        <v>307044.47758999997</v>
      </c>
      <c r="K280" s="145">
        <v>0</v>
      </c>
      <c r="L280" s="178">
        <v>307044.47758999997</v>
      </c>
    </row>
    <row r="281" spans="2:12" x14ac:dyDescent="0.25">
      <c r="B281" s="14">
        <v>36223</v>
      </c>
      <c r="C281" s="69" t="s">
        <v>212</v>
      </c>
      <c r="D281" s="63" t="s">
        <v>433</v>
      </c>
      <c r="E281" s="29">
        <v>2004</v>
      </c>
      <c r="F281" s="179">
        <v>350907.97437999997</v>
      </c>
      <c r="G281" s="180">
        <v>0</v>
      </c>
      <c r="H281" s="181">
        <v>0</v>
      </c>
      <c r="I281" s="180">
        <v>350907.97437999997</v>
      </c>
      <c r="J281" s="181">
        <v>350907.97437999997</v>
      </c>
      <c r="K281" s="145">
        <v>0</v>
      </c>
      <c r="L281" s="178">
        <v>350907.97437999997</v>
      </c>
    </row>
    <row r="282" spans="2:12" x14ac:dyDescent="0.25">
      <c r="B282" s="14">
        <v>36256</v>
      </c>
      <c r="C282" s="69" t="s">
        <v>428</v>
      </c>
      <c r="D282" s="63" t="s">
        <v>434</v>
      </c>
      <c r="E282" s="29">
        <v>2008</v>
      </c>
      <c r="F282" s="179">
        <v>219317.48399000001</v>
      </c>
      <c r="G282" s="180">
        <v>0</v>
      </c>
      <c r="H282" s="181">
        <v>0</v>
      </c>
      <c r="I282" s="180">
        <v>219317.48399000001</v>
      </c>
      <c r="J282" s="181">
        <v>219317.48399000001</v>
      </c>
      <c r="K282" s="145">
        <v>0</v>
      </c>
      <c r="L282" s="178">
        <v>219317.48399000001</v>
      </c>
    </row>
    <row r="283" spans="2:12" x14ac:dyDescent="0.25">
      <c r="B283" s="14">
        <v>36276</v>
      </c>
      <c r="C283" s="69" t="s">
        <v>428</v>
      </c>
      <c r="D283" s="63" t="s">
        <v>360</v>
      </c>
      <c r="E283" s="29">
        <v>2006</v>
      </c>
      <c r="F283" s="179">
        <v>394771.47117999999</v>
      </c>
      <c r="G283" s="180">
        <v>0</v>
      </c>
      <c r="H283" s="181">
        <v>0</v>
      </c>
      <c r="I283" s="180">
        <v>394771.47117999999</v>
      </c>
      <c r="J283" s="181">
        <v>394771.47117999999</v>
      </c>
      <c r="K283" s="145">
        <v>0</v>
      </c>
      <c r="L283" s="178">
        <v>394771.47117999999</v>
      </c>
    </row>
    <row r="284" spans="2:12" x14ac:dyDescent="0.25">
      <c r="B284" s="14">
        <v>36290</v>
      </c>
      <c r="C284" s="69" t="s">
        <v>212</v>
      </c>
      <c r="D284" s="63" t="s">
        <v>435</v>
      </c>
      <c r="E284" s="29">
        <v>2004</v>
      </c>
      <c r="F284" s="179">
        <v>350907.97437999997</v>
      </c>
      <c r="G284" s="180">
        <v>0</v>
      </c>
      <c r="H284" s="181">
        <v>0</v>
      </c>
      <c r="I284" s="180">
        <v>350907.97437999997</v>
      </c>
      <c r="J284" s="181">
        <v>350907.97437999997</v>
      </c>
      <c r="K284" s="145">
        <v>0</v>
      </c>
      <c r="L284" s="178">
        <v>350907.97437999997</v>
      </c>
    </row>
    <row r="285" spans="2:12" x14ac:dyDescent="0.25">
      <c r="B285" s="14">
        <v>36306</v>
      </c>
      <c r="C285" s="69" t="s">
        <v>428</v>
      </c>
      <c r="D285" s="63" t="s">
        <v>360</v>
      </c>
      <c r="E285" s="29">
        <v>2009</v>
      </c>
      <c r="F285" s="179">
        <v>570225.45837000001</v>
      </c>
      <c r="G285" s="180">
        <v>0</v>
      </c>
      <c r="H285" s="181">
        <v>0</v>
      </c>
      <c r="I285" s="180">
        <v>570225.45837000001</v>
      </c>
      <c r="J285" s="181">
        <v>570225.45837000001</v>
      </c>
      <c r="K285" s="145">
        <v>0</v>
      </c>
      <c r="L285" s="178">
        <v>570225.45837000001</v>
      </c>
    </row>
    <row r="286" spans="2:12" x14ac:dyDescent="0.25">
      <c r="B286" s="14">
        <v>36321</v>
      </c>
      <c r="C286" s="69" t="s">
        <v>428</v>
      </c>
      <c r="D286" s="63" t="s">
        <v>436</v>
      </c>
      <c r="E286" s="29">
        <v>2002</v>
      </c>
      <c r="F286" s="179">
        <v>175453.98718999999</v>
      </c>
      <c r="G286" s="180">
        <v>0</v>
      </c>
      <c r="H286" s="181">
        <v>0</v>
      </c>
      <c r="I286" s="180">
        <v>175453.98718999999</v>
      </c>
      <c r="J286" s="181">
        <v>175453.98718999999</v>
      </c>
      <c r="K286" s="145">
        <v>0</v>
      </c>
      <c r="L286" s="178">
        <v>175453.98718999999</v>
      </c>
    </row>
    <row r="287" spans="2:12" x14ac:dyDescent="0.25">
      <c r="B287" s="14">
        <v>36342</v>
      </c>
      <c r="C287" s="69" t="s">
        <v>428</v>
      </c>
      <c r="D287" s="63" t="s">
        <v>437</v>
      </c>
      <c r="E287" s="29">
        <v>2004</v>
      </c>
      <c r="F287" s="179">
        <v>570225.45837000001</v>
      </c>
      <c r="G287" s="180">
        <v>0</v>
      </c>
      <c r="H287" s="181">
        <v>0</v>
      </c>
      <c r="I287" s="180">
        <v>570225.45837000001</v>
      </c>
      <c r="J287" s="181">
        <v>570225.45837000001</v>
      </c>
      <c r="K287" s="145">
        <v>0</v>
      </c>
      <c r="L287" s="178">
        <v>570225.45837000001</v>
      </c>
    </row>
    <row r="288" spans="2:12" x14ac:dyDescent="0.25">
      <c r="B288" s="14">
        <v>36363</v>
      </c>
      <c r="C288" s="69" t="s">
        <v>428</v>
      </c>
      <c r="D288" s="63" t="s">
        <v>438</v>
      </c>
      <c r="E288" s="29">
        <v>2003</v>
      </c>
      <c r="F288" s="179">
        <v>87726.993599999987</v>
      </c>
      <c r="G288" s="180">
        <v>0</v>
      </c>
      <c r="H288" s="181">
        <v>0</v>
      </c>
      <c r="I288" s="180">
        <v>87726.993599999987</v>
      </c>
      <c r="J288" s="181">
        <v>87726.993599999987</v>
      </c>
      <c r="K288" s="145">
        <v>0</v>
      </c>
      <c r="L288" s="178">
        <v>87726.993599999987</v>
      </c>
    </row>
    <row r="289" spans="2:12" x14ac:dyDescent="0.25">
      <c r="B289" s="14">
        <v>36454</v>
      </c>
      <c r="C289" s="69" t="s">
        <v>428</v>
      </c>
      <c r="D289" s="63" t="s">
        <v>439</v>
      </c>
      <c r="E289" s="29">
        <v>2002</v>
      </c>
      <c r="F289" s="179">
        <v>438634.96798000002</v>
      </c>
      <c r="G289" s="180">
        <v>0</v>
      </c>
      <c r="H289" s="181">
        <v>0</v>
      </c>
      <c r="I289" s="180">
        <v>438634.96798000002</v>
      </c>
      <c r="J289" s="181">
        <v>438634.96798000002</v>
      </c>
      <c r="K289" s="145">
        <v>0</v>
      </c>
      <c r="L289" s="178">
        <v>438634.96798000002</v>
      </c>
    </row>
    <row r="290" spans="2:12" x14ac:dyDescent="0.25">
      <c r="B290" s="14">
        <v>36490</v>
      </c>
      <c r="C290" s="69" t="s">
        <v>428</v>
      </c>
      <c r="D290" s="63" t="s">
        <v>374</v>
      </c>
      <c r="E290" s="29">
        <v>2003</v>
      </c>
      <c r="F290" s="179">
        <v>219317.48399000001</v>
      </c>
      <c r="G290" s="180">
        <v>0</v>
      </c>
      <c r="H290" s="181">
        <v>0</v>
      </c>
      <c r="I290" s="180">
        <v>219317.48399000001</v>
      </c>
      <c r="J290" s="181">
        <v>219317.48399000001</v>
      </c>
      <c r="K290" s="145">
        <v>0</v>
      </c>
      <c r="L290" s="178">
        <v>219317.48399000001</v>
      </c>
    </row>
    <row r="291" spans="2:12" x14ac:dyDescent="0.25">
      <c r="B291" s="14">
        <v>36501</v>
      </c>
      <c r="C291" s="69" t="s">
        <v>212</v>
      </c>
      <c r="D291" s="63" t="s">
        <v>440</v>
      </c>
      <c r="E291" s="29">
        <v>2004</v>
      </c>
      <c r="F291" s="179">
        <v>350907.97437999997</v>
      </c>
      <c r="G291" s="180">
        <v>0</v>
      </c>
      <c r="H291" s="181">
        <v>0</v>
      </c>
      <c r="I291" s="180">
        <v>350907.97437999997</v>
      </c>
      <c r="J291" s="181">
        <v>350907.97437999997</v>
      </c>
      <c r="K291" s="145">
        <v>0</v>
      </c>
      <c r="L291" s="178">
        <v>350907.97437999997</v>
      </c>
    </row>
    <row r="292" spans="2:12" x14ac:dyDescent="0.25">
      <c r="B292" s="14">
        <v>36516</v>
      </c>
      <c r="C292" s="69" t="s">
        <v>428</v>
      </c>
      <c r="D292" s="63" t="s">
        <v>441</v>
      </c>
      <c r="E292" s="29">
        <v>2004</v>
      </c>
      <c r="F292" s="179">
        <v>175453.98718999999</v>
      </c>
      <c r="G292" s="180">
        <v>0</v>
      </c>
      <c r="H292" s="181">
        <v>0</v>
      </c>
      <c r="I292" s="180">
        <v>175453.98718999999</v>
      </c>
      <c r="J292" s="181">
        <v>175453.98718999999</v>
      </c>
      <c r="K292" s="145">
        <v>0</v>
      </c>
      <c r="L292" s="178">
        <v>175453.98718999999</v>
      </c>
    </row>
    <row r="293" spans="2:12" x14ac:dyDescent="0.25">
      <c r="B293" s="14">
        <v>36532</v>
      </c>
      <c r="C293" s="69" t="s">
        <v>428</v>
      </c>
      <c r="D293" s="63" t="s">
        <v>442</v>
      </c>
      <c r="E293" s="29">
        <v>2005</v>
      </c>
      <c r="F293" s="179">
        <v>570225.45837000001</v>
      </c>
      <c r="G293" s="180">
        <v>0</v>
      </c>
      <c r="H293" s="181">
        <v>0</v>
      </c>
      <c r="I293" s="180">
        <v>570225.45837000001</v>
      </c>
      <c r="J293" s="181">
        <v>570225.45837000001</v>
      </c>
      <c r="K293" s="145">
        <v>0</v>
      </c>
      <c r="L293" s="178">
        <v>570225.45837000001</v>
      </c>
    </row>
    <row r="294" spans="2:12" x14ac:dyDescent="0.25">
      <c r="B294" s="14">
        <v>36551</v>
      </c>
      <c r="C294" s="69" t="s">
        <v>428</v>
      </c>
      <c r="D294" s="63" t="s">
        <v>380</v>
      </c>
      <c r="E294" s="29">
        <v>2007</v>
      </c>
      <c r="F294" s="179">
        <v>657952.45197000005</v>
      </c>
      <c r="G294" s="180">
        <v>0</v>
      </c>
      <c r="H294" s="181">
        <v>0</v>
      </c>
      <c r="I294" s="180">
        <v>657952.45197000005</v>
      </c>
      <c r="J294" s="181">
        <v>657952.45197000005</v>
      </c>
      <c r="K294" s="145">
        <v>0</v>
      </c>
      <c r="L294" s="178">
        <v>657952.45197000005</v>
      </c>
    </row>
    <row r="295" spans="2:12" x14ac:dyDescent="0.25">
      <c r="B295" s="14">
        <v>36620</v>
      </c>
      <c r="C295" s="69" t="s">
        <v>212</v>
      </c>
      <c r="D295" s="63" t="s">
        <v>429</v>
      </c>
      <c r="E295" s="29">
        <v>2004</v>
      </c>
      <c r="F295" s="179">
        <v>438634.96798000002</v>
      </c>
      <c r="G295" s="180">
        <v>0</v>
      </c>
      <c r="H295" s="181">
        <v>0</v>
      </c>
      <c r="I295" s="180">
        <v>438634.96798000002</v>
      </c>
      <c r="J295" s="181">
        <v>438634.96798000002</v>
      </c>
      <c r="K295" s="145">
        <v>0</v>
      </c>
      <c r="L295" s="178">
        <v>438634.96798000002</v>
      </c>
    </row>
    <row r="296" spans="2:12" x14ac:dyDescent="0.25">
      <c r="B296" s="14">
        <v>36670</v>
      </c>
      <c r="C296" s="69" t="s">
        <v>212</v>
      </c>
      <c r="D296" s="63" t="s">
        <v>360</v>
      </c>
      <c r="E296" s="29">
        <v>2005</v>
      </c>
      <c r="F296" s="179">
        <v>657952.45197000005</v>
      </c>
      <c r="G296" s="180">
        <v>0</v>
      </c>
      <c r="H296" s="181">
        <v>0</v>
      </c>
      <c r="I296" s="180">
        <v>657952.45197000005</v>
      </c>
      <c r="J296" s="181">
        <v>657952.45197000005</v>
      </c>
      <c r="K296" s="145">
        <v>0</v>
      </c>
      <c r="L296" s="178">
        <v>657952.45197000005</v>
      </c>
    </row>
    <row r="297" spans="2:12" x14ac:dyDescent="0.25">
      <c r="B297" s="14">
        <v>36697</v>
      </c>
      <c r="C297" s="69" t="s">
        <v>428</v>
      </c>
      <c r="D297" s="63" t="s">
        <v>360</v>
      </c>
      <c r="E297" s="29">
        <v>2003</v>
      </c>
      <c r="F297" s="179">
        <v>877269.93596000003</v>
      </c>
      <c r="G297" s="180">
        <v>0</v>
      </c>
      <c r="H297" s="181">
        <v>0</v>
      </c>
      <c r="I297" s="180">
        <v>877269.93596000003</v>
      </c>
      <c r="J297" s="181">
        <v>877269.93596000003</v>
      </c>
      <c r="K297" s="145">
        <v>0</v>
      </c>
      <c r="L297" s="178">
        <v>877269.93596000003</v>
      </c>
    </row>
    <row r="298" spans="2:12" x14ac:dyDescent="0.25">
      <c r="B298" s="14">
        <v>36727</v>
      </c>
      <c r="C298" s="69" t="s">
        <v>428</v>
      </c>
      <c r="D298" s="63" t="s">
        <v>439</v>
      </c>
      <c r="E298" s="29">
        <v>2004</v>
      </c>
      <c r="F298" s="179">
        <v>877269.93596000003</v>
      </c>
      <c r="G298" s="180">
        <v>0</v>
      </c>
      <c r="H298" s="181">
        <v>0</v>
      </c>
      <c r="I298" s="180">
        <v>877269.93596000003</v>
      </c>
      <c r="J298" s="181">
        <v>877269.93596000003</v>
      </c>
      <c r="K298" s="145">
        <v>0</v>
      </c>
      <c r="L298" s="178">
        <v>877269.93596000003</v>
      </c>
    </row>
    <row r="299" spans="2:12" x14ac:dyDescent="0.25">
      <c r="B299" s="14">
        <v>36776</v>
      </c>
      <c r="C299" s="69" t="s">
        <v>428</v>
      </c>
      <c r="D299" s="63" t="s">
        <v>442</v>
      </c>
      <c r="E299" s="29">
        <v>2007</v>
      </c>
      <c r="F299" s="179">
        <v>438634.96798000002</v>
      </c>
      <c r="G299" s="180">
        <v>0</v>
      </c>
      <c r="H299" s="181">
        <v>0</v>
      </c>
      <c r="I299" s="180">
        <v>438634.96798000002</v>
      </c>
      <c r="J299" s="181">
        <v>438634.96798000002</v>
      </c>
      <c r="K299" s="145">
        <v>0</v>
      </c>
      <c r="L299" s="178">
        <v>438634.96798000002</v>
      </c>
    </row>
    <row r="300" spans="2:12" x14ac:dyDescent="0.25">
      <c r="B300" s="14">
        <v>36944</v>
      </c>
      <c r="C300" s="69" t="s">
        <v>428</v>
      </c>
      <c r="D300" s="63" t="s">
        <v>442</v>
      </c>
      <c r="E300" s="29">
        <v>2007</v>
      </c>
      <c r="F300" s="179">
        <v>438634.96798000002</v>
      </c>
      <c r="G300" s="180">
        <v>0</v>
      </c>
      <c r="H300" s="181">
        <v>0</v>
      </c>
      <c r="I300" s="180">
        <v>438634.96798000002</v>
      </c>
      <c r="J300" s="181">
        <v>438634.96798000002</v>
      </c>
      <c r="K300" s="145">
        <v>0</v>
      </c>
      <c r="L300" s="178">
        <v>438634.96798000002</v>
      </c>
    </row>
    <row r="301" spans="2:12" x14ac:dyDescent="0.25">
      <c r="B301" s="14"/>
      <c r="C301" s="69"/>
      <c r="D301" s="63"/>
      <c r="E301" s="29"/>
      <c r="F301" s="152"/>
      <c r="G301" s="153"/>
      <c r="H301" s="154"/>
      <c r="I301" s="153"/>
      <c r="J301" s="154"/>
      <c r="K301" s="148"/>
      <c r="L301" s="155"/>
    </row>
    <row r="302" spans="2:12" x14ac:dyDescent="0.25">
      <c r="B302" s="14"/>
      <c r="C302" s="92" t="s">
        <v>237</v>
      </c>
      <c r="D302" s="93"/>
      <c r="E302" s="28"/>
      <c r="F302" s="139">
        <v>289729.10329</v>
      </c>
      <c r="G302" s="140">
        <v>0</v>
      </c>
      <c r="H302" s="139">
        <v>0</v>
      </c>
      <c r="I302" s="140">
        <v>289729.10329</v>
      </c>
      <c r="J302" s="139">
        <v>289729.10329</v>
      </c>
      <c r="K302" s="141">
        <v>0</v>
      </c>
      <c r="L302" s="142">
        <v>289729.10329</v>
      </c>
    </row>
    <row r="303" spans="2:12" x14ac:dyDescent="0.25">
      <c r="B303" s="14">
        <v>35606</v>
      </c>
      <c r="C303" s="69" t="s">
        <v>443</v>
      </c>
      <c r="D303" s="63" t="s">
        <v>442</v>
      </c>
      <c r="E303" s="29">
        <v>2007</v>
      </c>
      <c r="F303" s="179">
        <v>289729.10329</v>
      </c>
      <c r="G303" s="180">
        <v>0</v>
      </c>
      <c r="H303" s="181">
        <v>0</v>
      </c>
      <c r="I303" s="180">
        <v>289729.10329</v>
      </c>
      <c r="J303" s="181">
        <v>289729.10329</v>
      </c>
      <c r="K303" s="145">
        <v>0</v>
      </c>
      <c r="L303" s="178">
        <v>289729.10329</v>
      </c>
    </row>
    <row r="304" spans="2:12" x14ac:dyDescent="0.25">
      <c r="B304" s="14"/>
      <c r="C304" s="69"/>
      <c r="D304" s="63"/>
      <c r="E304" s="29"/>
      <c r="F304" s="152"/>
      <c r="G304" s="153"/>
      <c r="H304" s="154"/>
      <c r="I304" s="153"/>
      <c r="J304" s="154"/>
      <c r="K304" s="148"/>
      <c r="L304" s="155"/>
    </row>
    <row r="305" spans="2:12" x14ac:dyDescent="0.25">
      <c r="B305" s="14"/>
      <c r="C305" s="92" t="s">
        <v>240</v>
      </c>
      <c r="D305" s="93"/>
      <c r="E305" s="28"/>
      <c r="F305" s="139">
        <v>2367301.7499180622</v>
      </c>
      <c r="G305" s="140">
        <v>0</v>
      </c>
      <c r="H305" s="139">
        <v>0</v>
      </c>
      <c r="I305" s="140">
        <v>2367301.7499180622</v>
      </c>
      <c r="J305" s="139">
        <v>2367301.7499180622</v>
      </c>
      <c r="K305" s="141">
        <v>0</v>
      </c>
      <c r="L305" s="142">
        <v>2367301.7499180622</v>
      </c>
    </row>
    <row r="306" spans="2:12" x14ac:dyDescent="0.25">
      <c r="B306" s="14">
        <v>35374</v>
      </c>
      <c r="C306" s="69" t="s">
        <v>444</v>
      </c>
      <c r="D306" s="63" t="s">
        <v>372</v>
      </c>
      <c r="E306" s="29">
        <v>2003</v>
      </c>
      <c r="F306" s="179">
        <v>226536.05262378135</v>
      </c>
      <c r="G306" s="180">
        <v>0</v>
      </c>
      <c r="H306" s="181">
        <v>0</v>
      </c>
      <c r="I306" s="180">
        <v>226536.05262378135</v>
      </c>
      <c r="J306" s="181">
        <v>226536.05262378135</v>
      </c>
      <c r="K306" s="145">
        <v>0</v>
      </c>
      <c r="L306" s="178">
        <v>226536.05262378135</v>
      </c>
    </row>
    <row r="307" spans="2:12" x14ac:dyDescent="0.25">
      <c r="B307" s="14">
        <v>35433</v>
      </c>
      <c r="C307" s="69" t="s">
        <v>444</v>
      </c>
      <c r="D307" s="63" t="s">
        <v>442</v>
      </c>
      <c r="E307" s="29">
        <v>2007</v>
      </c>
      <c r="F307" s="179">
        <v>271843.26314853766</v>
      </c>
      <c r="G307" s="180">
        <v>0</v>
      </c>
      <c r="H307" s="181">
        <v>0</v>
      </c>
      <c r="I307" s="180">
        <v>271843.26314853766</v>
      </c>
      <c r="J307" s="181">
        <v>271843.26314853766</v>
      </c>
      <c r="K307" s="145">
        <v>0</v>
      </c>
      <c r="L307" s="178">
        <v>271843.26314853766</v>
      </c>
    </row>
    <row r="308" spans="2:12" x14ac:dyDescent="0.25">
      <c r="B308" s="14">
        <v>35577</v>
      </c>
      <c r="C308" s="69" t="s">
        <v>444</v>
      </c>
      <c r="D308" s="63" t="s">
        <v>445</v>
      </c>
      <c r="E308" s="29">
        <v>2004</v>
      </c>
      <c r="F308" s="179">
        <v>226536.05262378135</v>
      </c>
      <c r="G308" s="180">
        <v>0</v>
      </c>
      <c r="H308" s="181">
        <v>0</v>
      </c>
      <c r="I308" s="180">
        <v>226536.05262378135</v>
      </c>
      <c r="J308" s="181">
        <v>226536.05262378135</v>
      </c>
      <c r="K308" s="145">
        <v>0</v>
      </c>
      <c r="L308" s="178">
        <v>226536.05262378135</v>
      </c>
    </row>
    <row r="309" spans="2:12" x14ac:dyDescent="0.25">
      <c r="B309" s="14">
        <v>35653</v>
      </c>
      <c r="C309" s="69" t="s">
        <v>240</v>
      </c>
      <c r="D309" s="63" t="s">
        <v>446</v>
      </c>
      <c r="E309" s="29">
        <v>2007</v>
      </c>
      <c r="F309" s="179">
        <v>339804.07893567206</v>
      </c>
      <c r="G309" s="180">
        <v>0</v>
      </c>
      <c r="H309" s="181">
        <v>0</v>
      </c>
      <c r="I309" s="180">
        <v>339804.07893567206</v>
      </c>
      <c r="J309" s="181">
        <v>339804.07893567206</v>
      </c>
      <c r="K309" s="145">
        <v>0</v>
      </c>
      <c r="L309" s="178">
        <v>339804.07893567206</v>
      </c>
    </row>
    <row r="310" spans="2:12" x14ac:dyDescent="0.25">
      <c r="B310" s="14">
        <v>35724</v>
      </c>
      <c r="C310" s="69" t="s">
        <v>240</v>
      </c>
      <c r="D310" s="63" t="s">
        <v>447</v>
      </c>
      <c r="E310" s="29">
        <v>2004</v>
      </c>
      <c r="F310" s="179">
        <v>339804.07893567206</v>
      </c>
      <c r="G310" s="180">
        <v>0</v>
      </c>
      <c r="H310" s="181">
        <v>0</v>
      </c>
      <c r="I310" s="180">
        <v>339804.07893567206</v>
      </c>
      <c r="J310" s="181">
        <v>339804.07893567206</v>
      </c>
      <c r="K310" s="145">
        <v>0</v>
      </c>
      <c r="L310" s="178">
        <v>339804.07893567206</v>
      </c>
    </row>
    <row r="311" spans="2:12" x14ac:dyDescent="0.25">
      <c r="B311" s="14">
        <v>35727</v>
      </c>
      <c r="C311" s="69" t="s">
        <v>444</v>
      </c>
      <c r="D311" s="63" t="s">
        <v>448</v>
      </c>
      <c r="E311" s="29">
        <v>2004</v>
      </c>
      <c r="F311" s="179">
        <v>169902.03946783603</v>
      </c>
      <c r="G311" s="180">
        <v>0</v>
      </c>
      <c r="H311" s="181">
        <v>0</v>
      </c>
      <c r="I311" s="180">
        <v>169902.03946783603</v>
      </c>
      <c r="J311" s="181">
        <v>169902.03946783603</v>
      </c>
      <c r="K311" s="145">
        <v>0</v>
      </c>
      <c r="L311" s="178">
        <v>169902.03946783603</v>
      </c>
    </row>
    <row r="312" spans="2:12" x14ac:dyDescent="0.25">
      <c r="B312" s="14">
        <v>35866</v>
      </c>
      <c r="C312" s="69" t="s">
        <v>444</v>
      </c>
      <c r="D312" s="63" t="s">
        <v>449</v>
      </c>
      <c r="E312" s="29">
        <v>2009</v>
      </c>
      <c r="F312" s="179">
        <v>339804.07893567206</v>
      </c>
      <c r="G312" s="180">
        <v>0</v>
      </c>
      <c r="H312" s="181">
        <v>0</v>
      </c>
      <c r="I312" s="180">
        <v>339804.07893567206</v>
      </c>
      <c r="J312" s="181">
        <v>339804.07893567206</v>
      </c>
      <c r="K312" s="145">
        <v>0</v>
      </c>
      <c r="L312" s="178">
        <v>339804.07893567206</v>
      </c>
    </row>
    <row r="313" spans="2:12" x14ac:dyDescent="0.25">
      <c r="B313" s="14">
        <v>35984</v>
      </c>
      <c r="C313" s="69" t="s">
        <v>444</v>
      </c>
      <c r="D313" s="63" t="s">
        <v>450</v>
      </c>
      <c r="E313" s="29">
        <v>2005</v>
      </c>
      <c r="F313" s="179">
        <v>453072.1052471096</v>
      </c>
      <c r="G313" s="180">
        <v>0</v>
      </c>
      <c r="H313" s="181">
        <v>0</v>
      </c>
      <c r="I313" s="180">
        <v>453072.1052471096</v>
      </c>
      <c r="J313" s="181">
        <v>453072.1052471096</v>
      </c>
      <c r="K313" s="145">
        <v>0</v>
      </c>
      <c r="L313" s="178">
        <v>453072.1052471096</v>
      </c>
    </row>
    <row r="314" spans="2:12" x14ac:dyDescent="0.25">
      <c r="B314" s="14"/>
      <c r="C314" s="69"/>
      <c r="D314" s="63"/>
      <c r="E314" s="29"/>
      <c r="F314" s="179"/>
      <c r="G314" s="180"/>
      <c r="H314" s="181"/>
      <c r="I314" s="180"/>
      <c r="J314" s="181"/>
      <c r="K314" s="145"/>
      <c r="L314" s="178"/>
    </row>
    <row r="315" spans="2:12" x14ac:dyDescent="0.25">
      <c r="B315" s="14"/>
      <c r="C315" s="70" t="s">
        <v>180</v>
      </c>
      <c r="D315" s="71"/>
      <c r="E315" s="15"/>
      <c r="F315" s="139">
        <v>58668</v>
      </c>
      <c r="G315" s="140">
        <v>0</v>
      </c>
      <c r="H315" s="139">
        <v>0</v>
      </c>
      <c r="I315" s="140">
        <v>58668</v>
      </c>
      <c r="J315" s="139">
        <v>58668</v>
      </c>
      <c r="K315" s="141">
        <v>587.09600000000012</v>
      </c>
      <c r="L315" s="142">
        <v>58080.904000000002</v>
      </c>
    </row>
    <row r="316" spans="2:12" x14ac:dyDescent="0.25">
      <c r="B316" s="14">
        <v>32217</v>
      </c>
      <c r="C316" s="69" t="s">
        <v>451</v>
      </c>
      <c r="D316" s="63" t="s">
        <v>452</v>
      </c>
      <c r="E316" s="29">
        <v>2013</v>
      </c>
      <c r="F316" s="179">
        <v>3963</v>
      </c>
      <c r="G316" s="180">
        <v>0</v>
      </c>
      <c r="H316" s="181">
        <v>0</v>
      </c>
      <c r="I316" s="180">
        <v>3963</v>
      </c>
      <c r="J316" s="181">
        <v>3963</v>
      </c>
      <c r="K316" s="145">
        <v>587.09600000000012</v>
      </c>
      <c r="L316" s="178">
        <v>3375.904</v>
      </c>
    </row>
    <row r="317" spans="2:12" x14ac:dyDescent="0.25">
      <c r="B317" s="14">
        <v>34059</v>
      </c>
      <c r="C317" s="69" t="s">
        <v>453</v>
      </c>
      <c r="D317" s="63" t="s">
        <v>454</v>
      </c>
      <c r="E317" s="29">
        <v>2008</v>
      </c>
      <c r="F317" s="179">
        <v>54705</v>
      </c>
      <c r="G317" s="180">
        <v>0</v>
      </c>
      <c r="H317" s="181">
        <v>0</v>
      </c>
      <c r="I317" s="180">
        <v>54705</v>
      </c>
      <c r="J317" s="181">
        <v>54705</v>
      </c>
      <c r="K317" s="145">
        <v>0</v>
      </c>
      <c r="L317" s="178">
        <v>54705</v>
      </c>
    </row>
    <row r="318" spans="2:12" ht="15.75" thickBot="1" x14ac:dyDescent="0.3">
      <c r="B318" s="18"/>
      <c r="C318" s="94"/>
      <c r="D318" s="80"/>
      <c r="E318" s="30"/>
      <c r="F318" s="182"/>
      <c r="G318" s="183"/>
      <c r="H318" s="182"/>
      <c r="I318" s="183"/>
      <c r="J318" s="184"/>
      <c r="K318" s="185"/>
      <c r="L318" s="186"/>
    </row>
    <row r="319" spans="2:12" ht="16.5" thickBot="1" x14ac:dyDescent="0.3">
      <c r="B319" s="31"/>
      <c r="C319" s="539" t="s">
        <v>22</v>
      </c>
      <c r="D319" s="540"/>
      <c r="E319" s="541"/>
      <c r="F319" s="187">
        <v>138926429.24808016</v>
      </c>
      <c r="G319" s="188">
        <v>81774118.844670385</v>
      </c>
      <c r="H319" s="187">
        <v>1088343.1193542932</v>
      </c>
      <c r="I319" s="188">
        <v>56063967.284055501</v>
      </c>
      <c r="J319" s="187">
        <v>58304304.153974809</v>
      </c>
      <c r="K319" s="189">
        <v>4786023.8414309761</v>
      </c>
      <c r="L319" s="190">
        <v>53518280.312543832</v>
      </c>
    </row>
    <row r="324" spans="2:5" ht="15.75" x14ac:dyDescent="0.25">
      <c r="B324" s="32"/>
      <c r="C324" s="95"/>
      <c r="D324" s="59"/>
      <c r="E324" s="33" t="s">
        <v>455</v>
      </c>
    </row>
    <row r="325" spans="2:5" x14ac:dyDescent="0.25">
      <c r="B325" s="34"/>
      <c r="C325" s="95"/>
      <c r="D325" s="59"/>
      <c r="E325" s="3"/>
    </row>
    <row r="326" spans="2:5" x14ac:dyDescent="0.25">
      <c r="B326" s="35"/>
      <c r="C326" s="59"/>
      <c r="D326" s="59"/>
      <c r="E326" s="3"/>
    </row>
    <row r="327" spans="2:5" ht="16.5" x14ac:dyDescent="0.25">
      <c r="B327" s="542" t="s">
        <v>253</v>
      </c>
      <c r="C327" s="542"/>
      <c r="D327" s="542"/>
      <c r="E327" s="542"/>
    </row>
    <row r="328" spans="2:5" ht="16.5" x14ac:dyDescent="0.25">
      <c r="B328" s="542" t="s">
        <v>254</v>
      </c>
      <c r="C328" s="542"/>
      <c r="D328" s="542"/>
      <c r="E328" s="542"/>
    </row>
    <row r="329" spans="2:5" ht="16.5" x14ac:dyDescent="0.25">
      <c r="B329" s="543" t="s">
        <v>456</v>
      </c>
      <c r="C329" s="543"/>
      <c r="D329" s="543"/>
      <c r="E329" s="543"/>
    </row>
    <row r="330" spans="2:5" x14ac:dyDescent="0.25">
      <c r="B330" s="3"/>
      <c r="C330" s="59"/>
      <c r="D330" s="59"/>
      <c r="E330" s="3"/>
    </row>
    <row r="331" spans="2:5" ht="15.75" thickBot="1" x14ac:dyDescent="0.3">
      <c r="B331" s="3"/>
      <c r="C331" s="59"/>
      <c r="D331" s="59"/>
      <c r="E331" s="36" t="s">
        <v>457</v>
      </c>
    </row>
    <row r="332" spans="2:5" ht="15.75" thickTop="1" x14ac:dyDescent="0.25">
      <c r="B332" s="37"/>
      <c r="C332" s="96"/>
      <c r="D332" s="96"/>
      <c r="E332" s="37"/>
    </row>
    <row r="333" spans="2:5" x14ac:dyDescent="0.25">
      <c r="B333" s="38" t="s">
        <v>108</v>
      </c>
      <c r="C333" s="97" t="s">
        <v>109</v>
      </c>
      <c r="D333" s="97" t="s">
        <v>110</v>
      </c>
      <c r="E333" s="38" t="s">
        <v>258</v>
      </c>
    </row>
    <row r="334" spans="2:5" ht="15.75" thickBot="1" x14ac:dyDescent="0.3">
      <c r="B334" s="39"/>
      <c r="C334" s="98"/>
      <c r="D334" s="98"/>
      <c r="E334" s="40" t="s">
        <v>458</v>
      </c>
    </row>
    <row r="335" spans="2:5" ht="15.75" thickTop="1" x14ac:dyDescent="0.25">
      <c r="B335" s="41"/>
      <c r="C335" s="99"/>
      <c r="D335" s="99"/>
      <c r="E335" s="41"/>
    </row>
    <row r="336" spans="2:5" ht="15.75" x14ac:dyDescent="0.25">
      <c r="B336" s="42" t="s">
        <v>459</v>
      </c>
      <c r="C336" s="100">
        <v>1002025</v>
      </c>
      <c r="D336" s="100">
        <v>328570</v>
      </c>
      <c r="E336" s="43">
        <v>1330595</v>
      </c>
    </row>
    <row r="337" spans="2:5" x14ac:dyDescent="0.25">
      <c r="B337" s="41"/>
      <c r="C337" s="99"/>
      <c r="D337" s="99"/>
      <c r="E337" s="44"/>
    </row>
    <row r="338" spans="2:5" x14ac:dyDescent="0.25">
      <c r="B338" s="41" t="s">
        <v>460</v>
      </c>
      <c r="C338" s="99"/>
      <c r="D338" s="99"/>
      <c r="E338" s="44"/>
    </row>
    <row r="339" spans="2:5" x14ac:dyDescent="0.25">
      <c r="B339" s="41" t="s">
        <v>461</v>
      </c>
      <c r="C339" s="101">
        <v>942187</v>
      </c>
      <c r="D339" s="101">
        <v>309039</v>
      </c>
      <c r="E339" s="45">
        <v>1251226</v>
      </c>
    </row>
    <row r="340" spans="2:5" x14ac:dyDescent="0.25">
      <c r="B340" s="41"/>
      <c r="C340" s="101"/>
      <c r="D340" s="101"/>
      <c r="E340" s="45"/>
    </row>
    <row r="341" spans="2:5" x14ac:dyDescent="0.25">
      <c r="B341" s="41" t="s">
        <v>462</v>
      </c>
      <c r="C341" s="101"/>
      <c r="D341" s="101"/>
      <c r="E341" s="45"/>
    </row>
    <row r="342" spans="2:5" x14ac:dyDescent="0.25">
      <c r="B342" s="41" t="s">
        <v>463</v>
      </c>
      <c r="C342" s="101">
        <v>59838</v>
      </c>
      <c r="D342" s="101">
        <v>19531</v>
      </c>
      <c r="E342" s="45">
        <v>79369</v>
      </c>
    </row>
    <row r="343" spans="2:5" x14ac:dyDescent="0.25">
      <c r="B343" s="41"/>
      <c r="C343" s="99"/>
      <c r="D343" s="99"/>
      <c r="E343" s="44"/>
    </row>
    <row r="344" spans="2:5" ht="15.75" x14ac:dyDescent="0.25">
      <c r="B344" s="42" t="s">
        <v>265</v>
      </c>
      <c r="C344" s="100">
        <v>633501</v>
      </c>
      <c r="D344" s="100">
        <v>359025</v>
      </c>
      <c r="E344" s="43">
        <v>992526</v>
      </c>
    </row>
    <row r="345" spans="2:5" x14ac:dyDescent="0.25">
      <c r="B345" s="41"/>
      <c r="C345" s="102"/>
      <c r="D345" s="102"/>
      <c r="E345" s="46"/>
    </row>
    <row r="346" spans="2:5" x14ac:dyDescent="0.25">
      <c r="B346" s="41" t="s">
        <v>464</v>
      </c>
      <c r="C346" s="103">
        <v>213933</v>
      </c>
      <c r="D346" s="103">
        <v>132976</v>
      </c>
      <c r="E346" s="45">
        <v>346909</v>
      </c>
    </row>
    <row r="347" spans="2:5" x14ac:dyDescent="0.25">
      <c r="B347" s="41"/>
      <c r="C347" s="99"/>
      <c r="D347" s="99"/>
      <c r="E347" s="44"/>
    </row>
    <row r="348" spans="2:5" x14ac:dyDescent="0.25">
      <c r="B348" s="41" t="s">
        <v>267</v>
      </c>
      <c r="C348" s="104">
        <v>173403</v>
      </c>
      <c r="D348" s="99">
        <v>104051</v>
      </c>
      <c r="E348" s="44">
        <v>277454</v>
      </c>
    </row>
    <row r="349" spans="2:5" x14ac:dyDescent="0.25">
      <c r="B349" s="41" t="s">
        <v>268</v>
      </c>
      <c r="C349" s="104">
        <v>40530</v>
      </c>
      <c r="D349" s="99">
        <v>28925</v>
      </c>
      <c r="E349" s="44">
        <v>69455</v>
      </c>
    </row>
    <row r="350" spans="2:5" x14ac:dyDescent="0.25">
      <c r="B350" s="41"/>
      <c r="C350" s="104"/>
      <c r="D350" s="99"/>
      <c r="E350" s="44"/>
    </row>
    <row r="351" spans="2:5" x14ac:dyDescent="0.25">
      <c r="B351" s="41" t="s">
        <v>465</v>
      </c>
      <c r="C351" s="103">
        <v>364355</v>
      </c>
      <c r="D351" s="103">
        <v>226049</v>
      </c>
      <c r="E351" s="45">
        <v>590404</v>
      </c>
    </row>
    <row r="352" spans="2:5" x14ac:dyDescent="0.25">
      <c r="B352" s="41" t="s">
        <v>466</v>
      </c>
      <c r="C352" s="99"/>
      <c r="D352" s="99"/>
      <c r="E352" s="44"/>
    </row>
    <row r="353" spans="2:5" x14ac:dyDescent="0.25">
      <c r="B353" s="41"/>
      <c r="C353" s="99"/>
      <c r="D353" s="99"/>
      <c r="E353" s="44"/>
    </row>
    <row r="354" spans="2:5" x14ac:dyDescent="0.25">
      <c r="B354" s="41" t="s">
        <v>267</v>
      </c>
      <c r="C354" s="104">
        <v>299073</v>
      </c>
      <c r="D354" s="99">
        <v>179459</v>
      </c>
      <c r="E354" s="44">
        <v>478532</v>
      </c>
    </row>
    <row r="355" spans="2:5" x14ac:dyDescent="0.25">
      <c r="B355" s="41" t="s">
        <v>268</v>
      </c>
      <c r="C355" s="104">
        <v>65282</v>
      </c>
      <c r="D355" s="99">
        <v>46590</v>
      </c>
      <c r="E355" s="44">
        <v>111872</v>
      </c>
    </row>
    <row r="356" spans="2:5" x14ac:dyDescent="0.25">
      <c r="B356" s="41"/>
      <c r="C356" s="105"/>
      <c r="D356" s="102"/>
      <c r="E356" s="46"/>
    </row>
    <row r="357" spans="2:5" x14ac:dyDescent="0.25">
      <c r="B357" s="41" t="s">
        <v>467</v>
      </c>
      <c r="C357" s="106">
        <v>55213</v>
      </c>
      <c r="D357" s="103"/>
      <c r="E357" s="47">
        <v>55213</v>
      </c>
    </row>
    <row r="358" spans="2:5" x14ac:dyDescent="0.25">
      <c r="B358" s="41"/>
      <c r="C358" s="107"/>
      <c r="D358" s="99"/>
      <c r="E358" s="48"/>
    </row>
    <row r="359" spans="2:5" x14ac:dyDescent="0.25">
      <c r="B359" s="41" t="s">
        <v>274</v>
      </c>
      <c r="C359" s="107">
        <v>0</v>
      </c>
      <c r="D359" s="99"/>
      <c r="E359" s="44">
        <v>0</v>
      </c>
    </row>
    <row r="360" spans="2:5" x14ac:dyDescent="0.25">
      <c r="B360" s="41" t="s">
        <v>468</v>
      </c>
      <c r="C360" s="107">
        <v>55213</v>
      </c>
      <c r="D360" s="99"/>
      <c r="E360" s="44">
        <v>55213</v>
      </c>
    </row>
    <row r="361" spans="2:5" x14ac:dyDescent="0.25">
      <c r="B361" s="41"/>
      <c r="C361" s="108"/>
      <c r="D361" s="102"/>
      <c r="E361" s="46"/>
    </row>
    <row r="362" spans="2:5" x14ac:dyDescent="0.25">
      <c r="B362" s="41" t="s">
        <v>469</v>
      </c>
      <c r="C362" s="109">
        <v>0</v>
      </c>
      <c r="D362" s="110"/>
      <c r="E362" s="49">
        <v>0</v>
      </c>
    </row>
    <row r="363" spans="2:5" x14ac:dyDescent="0.25">
      <c r="B363" s="41"/>
      <c r="C363" s="102"/>
      <c r="D363" s="102"/>
      <c r="E363" s="46"/>
    </row>
    <row r="364" spans="2:5" x14ac:dyDescent="0.25">
      <c r="B364" s="41" t="s">
        <v>470</v>
      </c>
      <c r="C364" s="111">
        <v>0</v>
      </c>
      <c r="D364" s="102"/>
      <c r="E364" s="46">
        <v>0</v>
      </c>
    </row>
    <row r="365" spans="2:5" x14ac:dyDescent="0.25">
      <c r="B365" s="41"/>
      <c r="C365" s="108"/>
      <c r="D365" s="102"/>
      <c r="E365" s="46"/>
    </row>
    <row r="366" spans="2:5" ht="15.75" x14ac:dyDescent="0.25">
      <c r="B366" s="42" t="s">
        <v>278</v>
      </c>
      <c r="C366" s="100">
        <v>3198421</v>
      </c>
      <c r="D366" s="100"/>
      <c r="E366" s="43">
        <v>3198421</v>
      </c>
    </row>
    <row r="367" spans="2:5" x14ac:dyDescent="0.25">
      <c r="B367" s="50"/>
      <c r="C367" s="99"/>
      <c r="D367" s="99"/>
      <c r="E367" s="44"/>
    </row>
    <row r="368" spans="2:5" x14ac:dyDescent="0.25">
      <c r="B368" s="41" t="s">
        <v>471</v>
      </c>
      <c r="C368" s="101">
        <v>2641754</v>
      </c>
      <c r="D368" s="101"/>
      <c r="E368" s="45">
        <v>2641754</v>
      </c>
    </row>
    <row r="369" spans="2:5" x14ac:dyDescent="0.25">
      <c r="B369" s="41"/>
      <c r="C369" s="101"/>
      <c r="D369" s="101"/>
      <c r="E369" s="45"/>
    </row>
    <row r="370" spans="2:5" x14ac:dyDescent="0.25">
      <c r="B370" s="41" t="s">
        <v>472</v>
      </c>
      <c r="C370" s="103">
        <v>556667</v>
      </c>
      <c r="D370" s="103"/>
      <c r="E370" s="45">
        <v>556667</v>
      </c>
    </row>
    <row r="371" spans="2:5" x14ac:dyDescent="0.25">
      <c r="B371" s="41"/>
      <c r="C371" s="99"/>
      <c r="D371" s="99"/>
      <c r="E371" s="44"/>
    </row>
    <row r="372" spans="2:5" ht="15.75" x14ac:dyDescent="0.25">
      <c r="B372" s="42" t="s">
        <v>473</v>
      </c>
      <c r="C372" s="100">
        <v>4237300</v>
      </c>
      <c r="D372" s="112"/>
      <c r="E372" s="43">
        <v>4237300</v>
      </c>
    </row>
    <row r="373" spans="2:5" ht="15.75" thickBot="1" x14ac:dyDescent="0.3">
      <c r="B373" s="41"/>
      <c r="C373" s="102"/>
      <c r="D373" s="102"/>
      <c r="E373" s="51"/>
    </row>
    <row r="374" spans="2:5" ht="15.75" thickTop="1" x14ac:dyDescent="0.25">
      <c r="B374" s="37"/>
      <c r="C374" s="113"/>
      <c r="D374" s="113"/>
      <c r="E374" s="52"/>
    </row>
    <row r="375" spans="2:5" ht="15.75" x14ac:dyDescent="0.25">
      <c r="B375" s="53" t="s">
        <v>22</v>
      </c>
      <c r="C375" s="114">
        <v>9071247</v>
      </c>
      <c r="D375" s="114">
        <v>687595</v>
      </c>
      <c r="E375" s="54">
        <v>9758842</v>
      </c>
    </row>
    <row r="376" spans="2:5" ht="15.75" thickBot="1" x14ac:dyDescent="0.3">
      <c r="B376" s="39"/>
      <c r="C376" s="98"/>
      <c r="D376" s="98"/>
      <c r="E376" s="39"/>
    </row>
    <row r="377" spans="2:5" ht="15.75" thickTop="1" x14ac:dyDescent="0.25">
      <c r="B377" s="55"/>
      <c r="C377" s="115"/>
      <c r="D377" s="115"/>
      <c r="E377" s="55"/>
    </row>
    <row r="378" spans="2:5" x14ac:dyDescent="0.25">
      <c r="B378" s="56" t="s">
        <v>474</v>
      </c>
      <c r="C378" s="116"/>
      <c r="D378" s="116"/>
      <c r="E378" s="56"/>
    </row>
    <row r="379" spans="2:5" x14ac:dyDescent="0.25">
      <c r="B379" s="56" t="s">
        <v>475</v>
      </c>
      <c r="C379" s="116"/>
      <c r="D379" s="116"/>
      <c r="E379" s="56"/>
    </row>
  </sheetData>
  <mergeCells count="10">
    <mergeCell ref="C319:E319"/>
    <mergeCell ref="B327:E327"/>
    <mergeCell ref="B328:E328"/>
    <mergeCell ref="B329:E329"/>
    <mergeCell ref="B118:L118"/>
    <mergeCell ref="B119:L119"/>
    <mergeCell ref="F122:K122"/>
    <mergeCell ref="B234:L234"/>
    <mergeCell ref="B235:L235"/>
    <mergeCell ref="F238:K2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13"/>
  <sheetViews>
    <sheetView topLeftCell="A61" workbookViewId="0">
      <selection activeCell="F85" sqref="F85"/>
    </sheetView>
  </sheetViews>
  <sheetFormatPr baseColWidth="10" defaultColWidth="11.5703125" defaultRowHeight="15" x14ac:dyDescent="0.25"/>
  <cols>
    <col min="2" max="2" width="39.5703125" customWidth="1"/>
    <col min="3" max="3" width="22.28515625" customWidth="1"/>
    <col min="4" max="4" width="28.5703125" customWidth="1"/>
    <col min="6" max="6" width="13.85546875" customWidth="1"/>
    <col min="7" max="7" width="14.85546875" customWidth="1"/>
    <col min="8" max="8" width="17.85546875" customWidth="1"/>
    <col min="9" max="9" width="14.140625" bestFit="1" customWidth="1"/>
  </cols>
  <sheetData>
    <row r="4" spans="2:4" x14ac:dyDescent="0.25">
      <c r="B4" s="191" t="s">
        <v>476</v>
      </c>
    </row>
    <row r="5" spans="2:4" x14ac:dyDescent="0.25">
      <c r="B5" s="192" t="s">
        <v>477</v>
      </c>
    </row>
    <row r="6" spans="2:4" ht="14.45" x14ac:dyDescent="0.3">
      <c r="B6" s="192"/>
    </row>
    <row r="8" spans="2:4" ht="16.5" x14ac:dyDescent="0.25">
      <c r="B8" s="597" t="s">
        <v>478</v>
      </c>
      <c r="C8" s="597"/>
      <c r="D8" s="597"/>
    </row>
    <row r="9" spans="2:4" ht="16.899999999999999" x14ac:dyDescent="0.3">
      <c r="B9" s="597" t="s">
        <v>479</v>
      </c>
      <c r="C9" s="597"/>
      <c r="D9" s="597"/>
    </row>
    <row r="10" spans="2:4" ht="15.6" x14ac:dyDescent="0.3">
      <c r="B10" s="572" t="s">
        <v>480</v>
      </c>
      <c r="C10" s="572"/>
      <c r="D10" s="572"/>
    </row>
    <row r="11" spans="2:4" ht="14.45" x14ac:dyDescent="0.3">
      <c r="B11" s="193"/>
      <c r="C11" s="193"/>
      <c r="D11" s="194"/>
    </row>
    <row r="12" spans="2:4" ht="14.45" x14ac:dyDescent="0.3">
      <c r="B12" s="195"/>
      <c r="C12" s="196"/>
      <c r="D12" s="197"/>
    </row>
    <row r="13" spans="2:4" thickBot="1" x14ac:dyDescent="0.35">
      <c r="B13" s="198" t="s">
        <v>481</v>
      </c>
      <c r="C13" s="199"/>
      <c r="D13" s="200"/>
    </row>
    <row r="14" spans="2:4" ht="15.6" thickTop="1" thickBot="1" x14ac:dyDescent="0.35">
      <c r="B14" s="201"/>
      <c r="C14" s="202" t="s">
        <v>482</v>
      </c>
      <c r="D14" s="203" t="s">
        <v>129</v>
      </c>
    </row>
    <row r="15" spans="2:4" thickTop="1" x14ac:dyDescent="0.3">
      <c r="B15" s="204"/>
      <c r="C15" s="205"/>
      <c r="D15" s="205"/>
    </row>
    <row r="16" spans="2:4" ht="17.25" x14ac:dyDescent="0.3">
      <c r="B16" s="206" t="s">
        <v>483</v>
      </c>
      <c r="C16" s="207">
        <v>202629572.34026986</v>
      </c>
      <c r="D16" s="207">
        <v>1321347441.2218397</v>
      </c>
    </row>
    <row r="17" spans="2:4" thickBot="1" x14ac:dyDescent="0.35">
      <c r="B17" s="208"/>
      <c r="C17" s="209"/>
      <c r="D17" s="209"/>
    </row>
    <row r="18" spans="2:4" thickTop="1" x14ac:dyDescent="0.3">
      <c r="B18" s="210"/>
      <c r="C18" s="211"/>
      <c r="D18" s="212"/>
    </row>
    <row r="19" spans="2:4" ht="15.6" x14ac:dyDescent="0.3">
      <c r="B19" s="213" t="s">
        <v>484</v>
      </c>
      <c r="C19" s="214">
        <v>196693904.02026987</v>
      </c>
      <c r="D19" s="214">
        <v>1282640948.1118398</v>
      </c>
    </row>
    <row r="20" spans="2:4" ht="14.45" x14ac:dyDescent="0.3">
      <c r="B20" s="210"/>
      <c r="C20" s="212"/>
      <c r="D20" s="212"/>
    </row>
    <row r="21" spans="2:4" ht="14.45" x14ac:dyDescent="0.3">
      <c r="B21" s="215" t="s">
        <v>485</v>
      </c>
      <c r="C21" s="216">
        <v>177177396.40961275</v>
      </c>
      <c r="D21" s="216">
        <v>1155373801.9818397</v>
      </c>
    </row>
    <row r="22" spans="2:4" ht="14.45" x14ac:dyDescent="0.3">
      <c r="B22" s="217"/>
      <c r="C22" s="218"/>
      <c r="D22" s="218"/>
    </row>
    <row r="23" spans="2:4" x14ac:dyDescent="0.25">
      <c r="B23" s="219" t="s">
        <v>486</v>
      </c>
      <c r="C23" s="220">
        <v>134129718.49674544</v>
      </c>
      <c r="D23" s="220">
        <v>874659894.30999994</v>
      </c>
    </row>
    <row r="24" spans="2:4" ht="14.45" x14ac:dyDescent="0.3">
      <c r="B24" s="219"/>
      <c r="C24" s="221"/>
      <c r="D24" s="221"/>
    </row>
    <row r="25" spans="2:4" x14ac:dyDescent="0.25">
      <c r="B25" s="222" t="s">
        <v>487</v>
      </c>
      <c r="C25" s="218"/>
      <c r="D25" s="218"/>
    </row>
    <row r="26" spans="2:4" ht="14.45" x14ac:dyDescent="0.3">
      <c r="B26" s="210" t="s">
        <v>135</v>
      </c>
      <c r="C26" s="223">
        <v>32617553.610137276</v>
      </c>
      <c r="D26" s="223">
        <v>212699067.09</v>
      </c>
    </row>
    <row r="27" spans="2:4" ht="14.45" x14ac:dyDescent="0.3">
      <c r="B27" s="224" t="s">
        <v>488</v>
      </c>
      <c r="C27" s="223">
        <v>95941538.442530245</v>
      </c>
      <c r="D27" s="223">
        <v>625634772.17999995</v>
      </c>
    </row>
    <row r="28" spans="2:4" ht="14.45" x14ac:dyDescent="0.3">
      <c r="B28" s="222" t="s">
        <v>489</v>
      </c>
      <c r="C28" s="223"/>
      <c r="D28" s="223"/>
    </row>
    <row r="29" spans="2:4" ht="14.45" x14ac:dyDescent="0.3">
      <c r="B29" s="210" t="s">
        <v>490</v>
      </c>
      <c r="C29" s="223">
        <v>5570626.4440779043</v>
      </c>
      <c r="D29" s="223">
        <v>36326055.039999999</v>
      </c>
    </row>
    <row r="30" spans="2:4" ht="14.45" x14ac:dyDescent="0.3">
      <c r="B30" s="222"/>
      <c r="C30" s="218"/>
      <c r="D30" s="218"/>
    </row>
    <row r="31" spans="2:4" x14ac:dyDescent="0.25">
      <c r="B31" s="219" t="s">
        <v>491</v>
      </c>
      <c r="C31" s="221">
        <v>43047677.9128673</v>
      </c>
      <c r="D31" s="221">
        <v>280713907.67183977</v>
      </c>
    </row>
    <row r="32" spans="2:4" ht="14.45" x14ac:dyDescent="0.3">
      <c r="B32" s="222"/>
      <c r="C32" s="218"/>
      <c r="D32" s="218"/>
    </row>
    <row r="33" spans="2:4" x14ac:dyDescent="0.25">
      <c r="B33" s="222" t="s">
        <v>492</v>
      </c>
      <c r="C33" s="225">
        <v>3034701.2399168774</v>
      </c>
      <c r="D33" s="225">
        <v>19789286.789999999</v>
      </c>
    </row>
    <row r="34" spans="2:4" ht="14.45" x14ac:dyDescent="0.3">
      <c r="B34" s="222"/>
      <c r="C34" s="218"/>
      <c r="D34" s="218"/>
    </row>
    <row r="35" spans="2:4" ht="14.45" x14ac:dyDescent="0.3">
      <c r="B35" s="222" t="s">
        <v>138</v>
      </c>
      <c r="C35" s="218">
        <v>19394246.771708142</v>
      </c>
      <c r="D35" s="218">
        <v>126469883.2</v>
      </c>
    </row>
    <row r="36" spans="2:4" x14ac:dyDescent="0.25">
      <c r="B36" s="226" t="s">
        <v>493</v>
      </c>
      <c r="C36" s="227">
        <v>17660726.284295302</v>
      </c>
      <c r="D36" s="228">
        <v>115165596.10000001</v>
      </c>
    </row>
    <row r="37" spans="2:4" ht="14.45" x14ac:dyDescent="0.3">
      <c r="B37" s="210" t="s">
        <v>140</v>
      </c>
      <c r="C37" s="223">
        <v>5264467.2967480021</v>
      </c>
      <c r="D37" s="223">
        <v>34329591.240000002</v>
      </c>
    </row>
    <row r="38" spans="2:4" ht="14.45" x14ac:dyDescent="0.3">
      <c r="B38" s="210" t="s">
        <v>139</v>
      </c>
      <c r="C38" s="223">
        <v>10126868.057054583</v>
      </c>
      <c r="D38" s="223">
        <v>66037306.600000001</v>
      </c>
    </row>
    <row r="39" spans="2:4" ht="14.45" x14ac:dyDescent="0.3">
      <c r="B39" s="210" t="s">
        <v>142</v>
      </c>
      <c r="C39" s="223">
        <v>44144.880210000003</v>
      </c>
      <c r="D39" s="223">
        <v>287868.76</v>
      </c>
    </row>
    <row r="40" spans="2:4" ht="14.45" x14ac:dyDescent="0.3">
      <c r="B40" s="210" t="s">
        <v>143</v>
      </c>
      <c r="C40" s="223">
        <v>24587.475752717022</v>
      </c>
      <c r="D40" s="223">
        <v>160334.93</v>
      </c>
    </row>
    <row r="41" spans="2:4" ht="14.45" x14ac:dyDescent="0.3">
      <c r="B41" s="210" t="s">
        <v>494</v>
      </c>
      <c r="C41" s="223">
        <v>2191335.4954499998</v>
      </c>
      <c r="D41" s="223">
        <v>14289698.77</v>
      </c>
    </row>
    <row r="42" spans="2:4" ht="14.45" x14ac:dyDescent="0.3">
      <c r="B42" s="210" t="s">
        <v>495</v>
      </c>
      <c r="C42" s="223">
        <v>9323.0790800000013</v>
      </c>
      <c r="D42" s="223">
        <v>60795.8</v>
      </c>
    </row>
    <row r="43" spans="2:4" x14ac:dyDescent="0.25">
      <c r="B43" s="226" t="s">
        <v>496</v>
      </c>
      <c r="C43" s="228">
        <v>1733520.4874128385</v>
      </c>
      <c r="D43" s="228">
        <v>11304287.1</v>
      </c>
    </row>
    <row r="44" spans="2:4" ht="14.45" x14ac:dyDescent="0.3">
      <c r="B44" s="210"/>
      <c r="C44" s="223"/>
      <c r="D44" s="223"/>
    </row>
    <row r="45" spans="2:4" ht="14.45" x14ac:dyDescent="0.3">
      <c r="B45" s="222" t="s">
        <v>144</v>
      </c>
      <c r="C45" s="218">
        <v>767061.4357940621</v>
      </c>
      <c r="D45" s="218">
        <v>5002007.62</v>
      </c>
    </row>
    <row r="46" spans="2:4" x14ac:dyDescent="0.25">
      <c r="B46" s="226" t="s">
        <v>493</v>
      </c>
      <c r="C46" s="229">
        <v>745555.27036268415</v>
      </c>
      <c r="D46" s="229">
        <v>4861765.92</v>
      </c>
    </row>
    <row r="47" spans="2:4" x14ac:dyDescent="0.25">
      <c r="B47" s="226" t="s">
        <v>496</v>
      </c>
      <c r="C47" s="229">
        <v>21506.165431377965</v>
      </c>
      <c r="D47" s="229">
        <v>140241.70000000001</v>
      </c>
    </row>
    <row r="48" spans="2:4" ht="14.45" x14ac:dyDescent="0.3">
      <c r="B48" s="210"/>
      <c r="C48" s="223"/>
      <c r="D48" s="223"/>
    </row>
    <row r="49" spans="2:4" ht="14.45" x14ac:dyDescent="0.3">
      <c r="B49" s="230"/>
      <c r="C49" s="223"/>
      <c r="D49" s="218"/>
    </row>
    <row r="50" spans="2:4" ht="14.45" x14ac:dyDescent="0.3">
      <c r="B50" s="222" t="s">
        <v>148</v>
      </c>
      <c r="C50" s="218">
        <v>4701639.6856738031</v>
      </c>
      <c r="D50" s="218">
        <v>30659392.390000001</v>
      </c>
    </row>
    <row r="51" spans="2:4" x14ac:dyDescent="0.25">
      <c r="B51" s="226" t="s">
        <v>493</v>
      </c>
      <c r="C51" s="229">
        <v>4580335.5259738034</v>
      </c>
      <c r="D51" s="229">
        <v>29868367.960000001</v>
      </c>
    </row>
    <row r="52" spans="2:4" x14ac:dyDescent="0.25">
      <c r="B52" s="226" t="s">
        <v>496</v>
      </c>
      <c r="C52" s="229">
        <v>60840</v>
      </c>
      <c r="D52" s="229">
        <v>396737.64</v>
      </c>
    </row>
    <row r="53" spans="2:4" ht="14.45" x14ac:dyDescent="0.3">
      <c r="B53" s="226" t="s">
        <v>497</v>
      </c>
      <c r="C53" s="229">
        <v>60464.159700000004</v>
      </c>
      <c r="D53" s="229">
        <v>394286.79</v>
      </c>
    </row>
    <row r="54" spans="2:4" ht="14.45" x14ac:dyDescent="0.3">
      <c r="B54" s="226"/>
      <c r="C54" s="223"/>
      <c r="D54" s="229"/>
    </row>
    <row r="55" spans="2:4" ht="14.45" x14ac:dyDescent="0.3">
      <c r="B55" s="222" t="s">
        <v>498</v>
      </c>
      <c r="C55" s="218">
        <v>10749884.986965189</v>
      </c>
      <c r="D55" s="218">
        <v>70100000</v>
      </c>
    </row>
    <row r="56" spans="2:4" ht="14.45" x14ac:dyDescent="0.3">
      <c r="B56" s="226"/>
      <c r="C56" s="223"/>
      <c r="D56" s="218"/>
    </row>
    <row r="57" spans="2:4" ht="14.45" x14ac:dyDescent="0.3">
      <c r="B57" s="222" t="s">
        <v>499</v>
      </c>
      <c r="C57" s="218">
        <v>1470812.1973786235</v>
      </c>
      <c r="D57" s="218">
        <v>9591166.3399999999</v>
      </c>
    </row>
    <row r="58" spans="2:4" ht="14.45" x14ac:dyDescent="0.3">
      <c r="B58" s="226"/>
      <c r="C58" s="223"/>
      <c r="D58" s="218"/>
    </row>
    <row r="59" spans="2:4" x14ac:dyDescent="0.25">
      <c r="B59" s="222" t="s">
        <v>500</v>
      </c>
      <c r="C59" s="218">
        <v>1970689.0392206088</v>
      </c>
      <c r="D59" s="218">
        <v>12850863.221839791</v>
      </c>
    </row>
    <row r="60" spans="2:4" x14ac:dyDescent="0.25">
      <c r="B60" s="226" t="s">
        <v>501</v>
      </c>
      <c r="C60" s="229">
        <v>1363989.457420609</v>
      </c>
      <c r="D60" s="229">
        <v>8894575.2518397905</v>
      </c>
    </row>
    <row r="61" spans="2:4" x14ac:dyDescent="0.25">
      <c r="B61" s="226" t="s">
        <v>502</v>
      </c>
      <c r="C61" s="229">
        <v>606699.58179999993</v>
      </c>
      <c r="D61" s="229">
        <v>3956287.97</v>
      </c>
    </row>
    <row r="62" spans="2:4" ht="14.45" x14ac:dyDescent="0.3">
      <c r="B62" s="222"/>
      <c r="C62" s="218"/>
      <c r="D62" s="218"/>
    </row>
    <row r="63" spans="2:4" ht="14.45" x14ac:dyDescent="0.3">
      <c r="B63" s="222" t="s">
        <v>149</v>
      </c>
      <c r="C63" s="218">
        <v>958642.55620999995</v>
      </c>
      <c r="D63" s="218">
        <v>6251308.1100000003</v>
      </c>
    </row>
    <row r="64" spans="2:4" ht="14.45" x14ac:dyDescent="0.3">
      <c r="B64" s="222"/>
      <c r="C64" s="218"/>
      <c r="D64" s="218"/>
    </row>
    <row r="65" spans="2:7" ht="14.45" x14ac:dyDescent="0.3">
      <c r="B65" s="215" t="s">
        <v>503</v>
      </c>
      <c r="C65" s="216">
        <v>19516507.610657111</v>
      </c>
      <c r="D65" s="216">
        <v>127267146.13000001</v>
      </c>
    </row>
    <row r="66" spans="2:7" ht="14.45" x14ac:dyDescent="0.3">
      <c r="B66" s="222"/>
      <c r="C66" s="231"/>
      <c r="D66" s="221"/>
    </row>
    <row r="67" spans="2:7" ht="14.45" x14ac:dyDescent="0.3">
      <c r="B67" s="222" t="s">
        <v>498</v>
      </c>
      <c r="C67" s="218">
        <v>17251955.221591782</v>
      </c>
      <c r="D67" s="218">
        <v>112500000</v>
      </c>
      <c r="F67" s="1">
        <f>+C55+C67+C57+C59+C68+C69</f>
        <v>33707893.834221534</v>
      </c>
    </row>
    <row r="68" spans="2:7" ht="14.45" x14ac:dyDescent="0.3">
      <c r="B68" s="222" t="s">
        <v>499</v>
      </c>
      <c r="C68" s="218">
        <v>2208251.0540653281</v>
      </c>
      <c r="D68" s="218">
        <v>14400005.119999999</v>
      </c>
    </row>
    <row r="69" spans="2:7" x14ac:dyDescent="0.25">
      <c r="B69" s="222" t="s">
        <v>500</v>
      </c>
      <c r="C69" s="218">
        <v>56301.334999999999</v>
      </c>
      <c r="D69" s="218">
        <v>367141.01</v>
      </c>
    </row>
    <row r="70" spans="2:7" ht="14.45" x14ac:dyDescent="0.3">
      <c r="B70" s="232"/>
      <c r="C70" s="222"/>
      <c r="D70" s="233"/>
      <c r="F70" s="1">
        <f>+C65+C21</f>
        <v>196693904.02026987</v>
      </c>
      <c r="G70" s="1">
        <f>+F70+C72</f>
        <v>202629572.34026986</v>
      </c>
    </row>
    <row r="71" spans="2:7" ht="14.45" x14ac:dyDescent="0.3">
      <c r="B71" s="234"/>
      <c r="C71" s="235"/>
      <c r="D71" s="236"/>
    </row>
    <row r="72" spans="2:7" ht="17.25" x14ac:dyDescent="0.3">
      <c r="B72" s="206" t="s">
        <v>504</v>
      </c>
      <c r="C72" s="207">
        <v>5935668.3200000003</v>
      </c>
      <c r="D72" s="207">
        <v>38706493.109999999</v>
      </c>
    </row>
    <row r="73" spans="2:7" ht="14.45" x14ac:dyDescent="0.3">
      <c r="B73" s="222"/>
      <c r="C73" s="225"/>
      <c r="D73" s="218"/>
    </row>
    <row r="74" spans="2:7" ht="14.45" x14ac:dyDescent="0.3">
      <c r="B74" s="222" t="s">
        <v>505</v>
      </c>
      <c r="C74" s="218">
        <v>4905584.1400000006</v>
      </c>
      <c r="D74" s="218">
        <v>31989314.18</v>
      </c>
    </row>
    <row r="75" spans="2:7" x14ac:dyDescent="0.25">
      <c r="B75" s="226" t="s">
        <v>493</v>
      </c>
      <c r="C75" s="229">
        <v>4839534.1354341926</v>
      </c>
      <c r="D75" s="229">
        <v>31558602.100000001</v>
      </c>
    </row>
    <row r="76" spans="2:7" x14ac:dyDescent="0.25">
      <c r="B76" s="226" t="s">
        <v>496</v>
      </c>
      <c r="C76" s="229">
        <v>66050.004565807569</v>
      </c>
      <c r="D76" s="229">
        <v>430712.08</v>
      </c>
    </row>
    <row r="77" spans="2:7" ht="14.45" x14ac:dyDescent="0.3">
      <c r="B77" s="226"/>
      <c r="C77" s="218"/>
      <c r="D77" s="229"/>
    </row>
    <row r="78" spans="2:7" x14ac:dyDescent="0.25">
      <c r="B78" s="222" t="s">
        <v>506</v>
      </c>
      <c r="C78" s="218">
        <v>1030084.1800000002</v>
      </c>
      <c r="D78" s="218">
        <v>6717178.9299999997</v>
      </c>
    </row>
    <row r="79" spans="2:7" x14ac:dyDescent="0.25">
      <c r="B79" s="226" t="s">
        <v>493</v>
      </c>
      <c r="C79" s="229">
        <v>1021616.1760041582</v>
      </c>
      <c r="D79" s="229">
        <v>6661959.0800000001</v>
      </c>
    </row>
    <row r="80" spans="2:7" x14ac:dyDescent="0.25">
      <c r="B80" s="226" t="s">
        <v>496</v>
      </c>
      <c r="C80" s="229">
        <v>8468.0039958419238</v>
      </c>
      <c r="D80" s="229">
        <v>55219.85</v>
      </c>
    </row>
    <row r="81" spans="2:8" thickBot="1" x14ac:dyDescent="0.35">
      <c r="B81" s="208"/>
      <c r="C81" s="237"/>
      <c r="D81" s="237"/>
    </row>
    <row r="82" spans="2:8" ht="15.75" thickTop="1" x14ac:dyDescent="0.25">
      <c r="B82" s="210"/>
      <c r="C82" s="212"/>
      <c r="D82" s="212"/>
    </row>
    <row r="83" spans="2:8" ht="17.25" x14ac:dyDescent="0.3">
      <c r="B83" s="206" t="s">
        <v>507</v>
      </c>
      <c r="C83" s="207">
        <v>7136254.8690960603</v>
      </c>
      <c r="D83" s="207">
        <v>46535518</v>
      </c>
    </row>
    <row r="84" spans="2:8" x14ac:dyDescent="0.25">
      <c r="B84" s="210"/>
      <c r="C84" s="212"/>
      <c r="D84" s="212"/>
    </row>
    <row r="85" spans="2:8" ht="17.25" x14ac:dyDescent="0.3">
      <c r="B85" s="206" t="s">
        <v>508</v>
      </c>
      <c r="C85" s="207">
        <v>195493317.47117379</v>
      </c>
      <c r="D85" s="207">
        <v>1274811923.2218397</v>
      </c>
    </row>
    <row r="86" spans="2:8" ht="15.75" thickBot="1" x14ac:dyDescent="0.3">
      <c r="B86" s="208"/>
      <c r="C86" s="209"/>
      <c r="D86" s="209"/>
    </row>
    <row r="87" spans="2:8" ht="15.75" thickTop="1" x14ac:dyDescent="0.25">
      <c r="B87" s="238"/>
      <c r="C87" s="239"/>
      <c r="D87" s="240"/>
    </row>
    <row r="88" spans="2:8" x14ac:dyDescent="0.25">
      <c r="B88" s="241" t="s">
        <v>509</v>
      </c>
      <c r="C88" s="242"/>
      <c r="D88" s="242"/>
    </row>
    <row r="89" spans="2:8" x14ac:dyDescent="0.25">
      <c r="B89" s="614" t="s">
        <v>510</v>
      </c>
      <c r="C89" s="614"/>
      <c r="D89" s="614"/>
    </row>
    <row r="90" spans="2:8" x14ac:dyDescent="0.25">
      <c r="B90" s="614" t="s">
        <v>511</v>
      </c>
      <c r="C90" s="614"/>
      <c r="D90" s="614"/>
    </row>
    <row r="91" spans="2:8" x14ac:dyDescent="0.25">
      <c r="B91" s="614" t="s">
        <v>512</v>
      </c>
      <c r="C91" s="614"/>
      <c r="D91" s="614"/>
    </row>
    <row r="94" spans="2:8" x14ac:dyDescent="0.25">
      <c r="B94" s="243"/>
      <c r="C94" s="243"/>
      <c r="D94" s="243"/>
      <c r="E94" s="243"/>
      <c r="F94" s="243"/>
      <c r="G94" s="243"/>
      <c r="H94" s="243"/>
    </row>
    <row r="95" spans="2:8" x14ac:dyDescent="0.25">
      <c r="B95" s="243"/>
      <c r="C95" s="243"/>
      <c r="D95" s="243"/>
      <c r="E95" s="243"/>
      <c r="F95" s="243"/>
      <c r="G95" s="243"/>
      <c r="H95" s="243"/>
    </row>
    <row r="96" spans="2:8" x14ac:dyDescent="0.25">
      <c r="B96" s="191" t="s">
        <v>476</v>
      </c>
      <c r="C96" s="191"/>
      <c r="D96" s="191"/>
      <c r="E96" s="199"/>
      <c r="F96" s="199"/>
      <c r="G96" s="199"/>
      <c r="H96" s="244"/>
    </row>
    <row r="97" spans="2:8" x14ac:dyDescent="0.25">
      <c r="B97" s="192" t="s">
        <v>477</v>
      </c>
      <c r="C97" s="191"/>
      <c r="D97" s="191"/>
      <c r="E97" s="199"/>
      <c r="F97" s="199"/>
      <c r="G97" s="199"/>
      <c r="H97" s="199"/>
    </row>
    <row r="98" spans="2:8" x14ac:dyDescent="0.25">
      <c r="B98" s="199"/>
      <c r="C98" s="199"/>
      <c r="D98" s="199"/>
      <c r="E98" s="245"/>
      <c r="F98" s="245"/>
      <c r="G98" s="245"/>
      <c r="H98" s="199"/>
    </row>
    <row r="99" spans="2:8" x14ac:dyDescent="0.25">
      <c r="B99" s="199"/>
      <c r="C99" s="199"/>
      <c r="D99" s="199"/>
      <c r="E99" s="245"/>
      <c r="F99" s="245"/>
      <c r="G99" s="245"/>
      <c r="H99" s="199"/>
    </row>
    <row r="100" spans="2:8" ht="16.5" x14ac:dyDescent="0.25">
      <c r="B100" s="597" t="s">
        <v>513</v>
      </c>
      <c r="C100" s="597"/>
      <c r="D100" s="597"/>
      <c r="E100" s="597"/>
      <c r="F100" s="597"/>
      <c r="G100" s="597"/>
      <c r="H100" s="597"/>
    </row>
    <row r="101" spans="2:8" ht="16.5" x14ac:dyDescent="0.25">
      <c r="B101" s="597" t="s">
        <v>514</v>
      </c>
      <c r="C101" s="597"/>
      <c r="D101" s="597"/>
      <c r="E101" s="597"/>
      <c r="F101" s="597"/>
      <c r="G101" s="597"/>
      <c r="H101" s="597"/>
    </row>
    <row r="102" spans="2:8" x14ac:dyDescent="0.25">
      <c r="B102" s="610" t="s">
        <v>515</v>
      </c>
      <c r="C102" s="610"/>
      <c r="D102" s="610"/>
      <c r="E102" s="610"/>
      <c r="F102" s="610"/>
      <c r="G102" s="610"/>
      <c r="H102" s="610"/>
    </row>
    <row r="103" spans="2:8" x14ac:dyDescent="0.25">
      <c r="B103" s="246"/>
      <c r="C103" s="246"/>
      <c r="D103" s="246"/>
      <c r="E103" s="246"/>
      <c r="F103" s="246"/>
      <c r="G103" s="246"/>
      <c r="H103" s="246"/>
    </row>
    <row r="104" spans="2:8" x14ac:dyDescent="0.25">
      <c r="B104" s="199"/>
      <c r="C104" s="247"/>
      <c r="D104" s="247"/>
      <c r="E104" s="245"/>
      <c r="F104" s="247"/>
      <c r="G104" s="247"/>
      <c r="H104" s="248"/>
    </row>
    <row r="105" spans="2:8" ht="15.75" thickBot="1" x14ac:dyDescent="0.3">
      <c r="B105" s="199"/>
      <c r="C105" s="247"/>
      <c r="D105" s="247"/>
      <c r="E105" s="199"/>
      <c r="F105" s="247"/>
      <c r="G105" s="247"/>
      <c r="H105" s="244" t="s">
        <v>516</v>
      </c>
    </row>
    <row r="106" spans="2:8" ht="15.75" thickTop="1" x14ac:dyDescent="0.25">
      <c r="B106" s="577" t="s">
        <v>517</v>
      </c>
      <c r="C106" s="580" t="s">
        <v>518</v>
      </c>
      <c r="D106" s="580" t="s">
        <v>519</v>
      </c>
      <c r="E106" s="586" t="s">
        <v>520</v>
      </c>
      <c r="F106" s="611" t="s">
        <v>521</v>
      </c>
      <c r="G106" s="589" t="s">
        <v>522</v>
      </c>
      <c r="H106" s="589" t="s">
        <v>523</v>
      </c>
    </row>
    <row r="107" spans="2:8" x14ac:dyDescent="0.25">
      <c r="B107" s="578"/>
      <c r="C107" s="581"/>
      <c r="D107" s="581"/>
      <c r="E107" s="587"/>
      <c r="F107" s="612"/>
      <c r="G107" s="590"/>
      <c r="H107" s="590"/>
    </row>
    <row r="108" spans="2:8" x14ac:dyDescent="0.25">
      <c r="B108" s="578"/>
      <c r="C108" s="581"/>
      <c r="D108" s="581"/>
      <c r="E108" s="587"/>
      <c r="F108" s="612"/>
      <c r="G108" s="590"/>
      <c r="H108" s="590"/>
    </row>
    <row r="109" spans="2:8" x14ac:dyDescent="0.25">
      <c r="B109" s="578"/>
      <c r="C109" s="581"/>
      <c r="D109" s="581"/>
      <c r="E109" s="587"/>
      <c r="F109" s="612"/>
      <c r="G109" s="590"/>
      <c r="H109" s="590"/>
    </row>
    <row r="110" spans="2:8" x14ac:dyDescent="0.25">
      <c r="B110" s="579"/>
      <c r="C110" s="582"/>
      <c r="D110" s="582"/>
      <c r="E110" s="588"/>
      <c r="F110" s="613"/>
      <c r="G110" s="591"/>
      <c r="H110" s="591"/>
    </row>
    <row r="111" spans="2:8" x14ac:dyDescent="0.25">
      <c r="B111" s="249"/>
      <c r="C111" s="250"/>
      <c r="D111" s="251"/>
      <c r="E111" s="252"/>
      <c r="F111" s="253"/>
      <c r="G111" s="254"/>
      <c r="H111" s="255"/>
    </row>
    <row r="112" spans="2:8" ht="15.75" x14ac:dyDescent="0.25">
      <c r="B112" s="249"/>
      <c r="C112" s="256" t="s">
        <v>524</v>
      </c>
      <c r="D112" s="257"/>
      <c r="E112" s="258"/>
      <c r="F112" s="259">
        <v>15522140.014290754</v>
      </c>
      <c r="G112" s="260">
        <v>14985979.173317054</v>
      </c>
      <c r="H112" s="260">
        <v>15327509.931130042</v>
      </c>
    </row>
    <row r="113" spans="2:8" ht="15.75" x14ac:dyDescent="0.25">
      <c r="B113" s="249"/>
      <c r="C113" s="257"/>
      <c r="D113" s="261"/>
      <c r="E113" s="262"/>
      <c r="F113" s="263"/>
      <c r="G113" s="264"/>
      <c r="H113" s="265"/>
    </row>
    <row r="114" spans="2:8" x14ac:dyDescent="0.25">
      <c r="B114" s="249"/>
      <c r="C114" s="266" t="s">
        <v>172</v>
      </c>
      <c r="D114" s="266"/>
      <c r="E114" s="267"/>
      <c r="F114" s="268">
        <v>471369.37662935129</v>
      </c>
      <c r="G114" s="269">
        <v>465354.88760055677</v>
      </c>
      <c r="H114" s="269">
        <v>587034.83125394874</v>
      </c>
    </row>
    <row r="115" spans="2:8" x14ac:dyDescent="0.25">
      <c r="B115" s="249"/>
      <c r="C115" s="270"/>
      <c r="D115" s="270"/>
      <c r="E115" s="271"/>
      <c r="F115" s="272"/>
      <c r="G115" s="273"/>
      <c r="H115" s="274"/>
    </row>
    <row r="116" spans="2:8" x14ac:dyDescent="0.25">
      <c r="B116" s="249">
        <v>36526</v>
      </c>
      <c r="C116" s="275" t="s">
        <v>525</v>
      </c>
      <c r="D116" s="276" t="s">
        <v>526</v>
      </c>
      <c r="E116" s="277">
        <v>2016</v>
      </c>
      <c r="F116" s="278">
        <v>7453.1438429688696</v>
      </c>
      <c r="G116" s="278">
        <v>1438.6548128838433</v>
      </c>
      <c r="H116" s="279">
        <v>1680.4912482748045</v>
      </c>
    </row>
    <row r="117" spans="2:8" x14ac:dyDescent="0.25">
      <c r="B117" s="249">
        <v>40182</v>
      </c>
      <c r="C117" s="275" t="s">
        <v>527</v>
      </c>
      <c r="D117" s="280" t="s">
        <v>528</v>
      </c>
      <c r="E117" s="277">
        <v>2016</v>
      </c>
      <c r="F117" s="278">
        <v>247428.39165772119</v>
      </c>
      <c r="G117" s="278">
        <v>247428.39165772122</v>
      </c>
      <c r="H117" s="279">
        <v>247428.39165772122</v>
      </c>
    </row>
    <row r="118" spans="2:8" x14ac:dyDescent="0.25">
      <c r="B118" s="249">
        <v>40182</v>
      </c>
      <c r="C118" s="275" t="s">
        <v>529</v>
      </c>
      <c r="D118" s="280" t="s">
        <v>528</v>
      </c>
      <c r="E118" s="277">
        <v>2022</v>
      </c>
      <c r="F118" s="278">
        <v>202553.9259316056</v>
      </c>
      <c r="G118" s="278">
        <v>202553.92593289603</v>
      </c>
      <c r="H118" s="279">
        <v>323992.03315089707</v>
      </c>
    </row>
    <row r="119" spans="2:8" x14ac:dyDescent="0.25">
      <c r="B119" s="249">
        <v>40182</v>
      </c>
      <c r="C119" s="275" t="s">
        <v>530</v>
      </c>
      <c r="D119" s="280" t="s">
        <v>528</v>
      </c>
      <c r="E119" s="277">
        <v>2014</v>
      </c>
      <c r="F119" s="278">
        <v>13933.915197055667</v>
      </c>
      <c r="G119" s="278">
        <v>13933.915197055665</v>
      </c>
      <c r="H119" s="279">
        <v>13933.915197055665</v>
      </c>
    </row>
    <row r="120" spans="2:8" x14ac:dyDescent="0.25">
      <c r="B120" s="249"/>
      <c r="C120" s="275"/>
      <c r="D120" s="280"/>
      <c r="E120" s="277"/>
      <c r="F120" s="281"/>
      <c r="G120" s="281"/>
      <c r="H120" s="282"/>
    </row>
    <row r="121" spans="2:8" x14ac:dyDescent="0.25">
      <c r="B121" s="249"/>
      <c r="C121" s="266" t="s">
        <v>151</v>
      </c>
      <c r="D121" s="266"/>
      <c r="E121" s="267"/>
      <c r="F121" s="268">
        <v>1984260.0254439502</v>
      </c>
      <c r="G121" s="268">
        <v>1984260.0254439502</v>
      </c>
      <c r="H121" s="269">
        <v>1984260.0254439502</v>
      </c>
    </row>
    <row r="122" spans="2:8" x14ac:dyDescent="0.25">
      <c r="B122" s="249"/>
      <c r="C122" s="275"/>
      <c r="D122" s="275"/>
      <c r="E122" s="277"/>
      <c r="F122" s="283"/>
      <c r="G122" s="223"/>
      <c r="H122" s="284"/>
    </row>
    <row r="123" spans="2:8" x14ac:dyDescent="0.25">
      <c r="B123" s="249">
        <v>41617</v>
      </c>
      <c r="C123" s="285" t="s">
        <v>531</v>
      </c>
      <c r="D123" s="280">
        <v>0.16552700000000001</v>
      </c>
      <c r="E123" s="277">
        <v>2014</v>
      </c>
      <c r="F123" s="278">
        <v>4600.5213924244745</v>
      </c>
      <c r="G123" s="278">
        <v>4600.5213924244745</v>
      </c>
      <c r="H123" s="279">
        <v>4600.5213924244745</v>
      </c>
    </row>
    <row r="124" spans="2:8" x14ac:dyDescent="0.25">
      <c r="B124" s="249">
        <v>40926</v>
      </c>
      <c r="C124" s="285" t="s">
        <v>532</v>
      </c>
      <c r="D124" s="280" t="s">
        <v>533</v>
      </c>
      <c r="E124" s="277">
        <v>2014</v>
      </c>
      <c r="F124" s="278">
        <v>562734.17200000002</v>
      </c>
      <c r="G124" s="278">
        <v>562734.17200000002</v>
      </c>
      <c r="H124" s="279">
        <v>562734.17200000002</v>
      </c>
    </row>
    <row r="125" spans="2:8" x14ac:dyDescent="0.25">
      <c r="B125" s="249">
        <v>41260</v>
      </c>
      <c r="C125" s="285" t="s">
        <v>532</v>
      </c>
      <c r="D125" s="280">
        <v>0.13958000000000001</v>
      </c>
      <c r="E125" s="277">
        <v>2014</v>
      </c>
      <c r="F125" s="278">
        <v>15335.071308081582</v>
      </c>
      <c r="G125" s="278">
        <v>15335.071308081582</v>
      </c>
      <c r="H125" s="279">
        <v>15335.071308081582</v>
      </c>
    </row>
    <row r="126" spans="2:8" x14ac:dyDescent="0.25">
      <c r="B126" s="249">
        <v>41260</v>
      </c>
      <c r="C126" s="285" t="s">
        <v>532</v>
      </c>
      <c r="D126" s="280">
        <v>0.15146999999999999</v>
      </c>
      <c r="E126" s="277">
        <v>2014</v>
      </c>
      <c r="F126" s="278">
        <v>48075.448550835761</v>
      </c>
      <c r="G126" s="278">
        <v>48075.448550835761</v>
      </c>
      <c r="H126" s="279">
        <v>48075.448550835761</v>
      </c>
    </row>
    <row r="127" spans="2:8" x14ac:dyDescent="0.25">
      <c r="B127" s="249">
        <v>41593</v>
      </c>
      <c r="C127" s="285" t="s">
        <v>532</v>
      </c>
      <c r="D127" s="280" t="s">
        <v>534</v>
      </c>
      <c r="E127" s="277">
        <v>2014</v>
      </c>
      <c r="F127" s="278">
        <v>46005.213924244745</v>
      </c>
      <c r="G127" s="278">
        <v>46005.213924244745</v>
      </c>
      <c r="H127" s="279">
        <v>46005.213924244745</v>
      </c>
    </row>
    <row r="128" spans="2:8" x14ac:dyDescent="0.25">
      <c r="B128" s="249">
        <v>41593</v>
      </c>
      <c r="C128" s="285" t="s">
        <v>532</v>
      </c>
      <c r="D128" s="280" t="s">
        <v>534</v>
      </c>
      <c r="E128" s="277">
        <v>2014</v>
      </c>
      <c r="F128" s="278">
        <v>46005.213924244745</v>
      </c>
      <c r="G128" s="278">
        <v>46005.213924244745</v>
      </c>
      <c r="H128" s="279">
        <v>46005.213924244745</v>
      </c>
    </row>
    <row r="129" spans="2:8" x14ac:dyDescent="0.25">
      <c r="B129" s="249">
        <v>41593</v>
      </c>
      <c r="C129" s="285" t="s">
        <v>532</v>
      </c>
      <c r="D129" s="280" t="s">
        <v>534</v>
      </c>
      <c r="E129" s="277">
        <v>2014</v>
      </c>
      <c r="F129" s="278">
        <v>46005.213924244745</v>
      </c>
      <c r="G129" s="278">
        <v>46005.213924244745</v>
      </c>
      <c r="H129" s="279">
        <v>46005.213924244745</v>
      </c>
    </row>
    <row r="130" spans="2:8" x14ac:dyDescent="0.25">
      <c r="B130" s="249">
        <v>41593</v>
      </c>
      <c r="C130" s="285" t="s">
        <v>532</v>
      </c>
      <c r="D130" s="280" t="s">
        <v>534</v>
      </c>
      <c r="E130" s="277">
        <v>2014</v>
      </c>
      <c r="F130" s="278">
        <v>46005.213924244745</v>
      </c>
      <c r="G130" s="278">
        <v>46005.213924244745</v>
      </c>
      <c r="H130" s="279">
        <v>46005.213924244745</v>
      </c>
    </row>
    <row r="131" spans="2:8" x14ac:dyDescent="0.25">
      <c r="B131" s="249">
        <v>41593</v>
      </c>
      <c r="C131" s="285" t="s">
        <v>532</v>
      </c>
      <c r="D131" s="280" t="s">
        <v>534</v>
      </c>
      <c r="E131" s="277">
        <v>2014</v>
      </c>
      <c r="F131" s="278">
        <v>23002.606962122372</v>
      </c>
      <c r="G131" s="278">
        <v>23002.606962122372</v>
      </c>
      <c r="H131" s="279">
        <v>23002.606962122372</v>
      </c>
    </row>
    <row r="132" spans="2:8" x14ac:dyDescent="0.25">
      <c r="B132" s="249">
        <v>41593</v>
      </c>
      <c r="C132" s="285" t="s">
        <v>532</v>
      </c>
      <c r="D132" s="280" t="s">
        <v>534</v>
      </c>
      <c r="E132" s="277">
        <v>2014</v>
      </c>
      <c r="F132" s="278">
        <v>23002.606962122372</v>
      </c>
      <c r="G132" s="278">
        <v>23002.606962122372</v>
      </c>
      <c r="H132" s="279">
        <v>23002.606962122372</v>
      </c>
    </row>
    <row r="133" spans="2:8" x14ac:dyDescent="0.25">
      <c r="B133" s="249">
        <v>41593</v>
      </c>
      <c r="C133" s="285" t="s">
        <v>532</v>
      </c>
      <c r="D133" s="280" t="s">
        <v>534</v>
      </c>
      <c r="E133" s="277">
        <v>2014</v>
      </c>
      <c r="F133" s="278">
        <v>23002.606962122372</v>
      </c>
      <c r="G133" s="278">
        <v>23002.606962122372</v>
      </c>
      <c r="H133" s="279">
        <v>23002.606962122372</v>
      </c>
    </row>
    <row r="134" spans="2:8" x14ac:dyDescent="0.25">
      <c r="B134" s="249">
        <v>41593</v>
      </c>
      <c r="C134" s="285" t="s">
        <v>532</v>
      </c>
      <c r="D134" s="280" t="s">
        <v>534</v>
      </c>
      <c r="E134" s="277">
        <v>2014</v>
      </c>
      <c r="F134" s="278">
        <v>30670.142616163164</v>
      </c>
      <c r="G134" s="278">
        <v>30670.142616163164</v>
      </c>
      <c r="H134" s="279">
        <v>30670.142616163164</v>
      </c>
    </row>
    <row r="135" spans="2:8" x14ac:dyDescent="0.25">
      <c r="B135" s="249">
        <v>41593</v>
      </c>
      <c r="C135" s="285" t="s">
        <v>532</v>
      </c>
      <c r="D135" s="280" t="s">
        <v>534</v>
      </c>
      <c r="E135" s="277">
        <v>2014</v>
      </c>
      <c r="F135" s="278">
        <v>30670.142616163164</v>
      </c>
      <c r="G135" s="278">
        <v>30670.142616163164</v>
      </c>
      <c r="H135" s="279">
        <v>30670.142616163164</v>
      </c>
    </row>
    <row r="136" spans="2:8" x14ac:dyDescent="0.25">
      <c r="B136" s="249">
        <v>41593</v>
      </c>
      <c r="C136" s="285" t="s">
        <v>532</v>
      </c>
      <c r="D136" s="280" t="s">
        <v>534</v>
      </c>
      <c r="E136" s="277">
        <v>2014</v>
      </c>
      <c r="F136" s="278">
        <v>30670.142616163164</v>
      </c>
      <c r="G136" s="278">
        <v>30670.142616163164</v>
      </c>
      <c r="H136" s="279">
        <v>30670.142616163164</v>
      </c>
    </row>
    <row r="137" spans="2:8" x14ac:dyDescent="0.25">
      <c r="B137" s="249">
        <v>41593</v>
      </c>
      <c r="C137" s="285" t="s">
        <v>532</v>
      </c>
      <c r="D137" s="280" t="s">
        <v>534</v>
      </c>
      <c r="E137" s="277">
        <v>2014</v>
      </c>
      <c r="F137" s="278">
        <v>30670.142616163164</v>
      </c>
      <c r="G137" s="278">
        <v>30670.142616163164</v>
      </c>
      <c r="H137" s="279">
        <v>30670.142616163164</v>
      </c>
    </row>
    <row r="138" spans="2:8" x14ac:dyDescent="0.25">
      <c r="B138" s="249">
        <v>41593</v>
      </c>
      <c r="C138" s="285" t="s">
        <v>532</v>
      </c>
      <c r="D138" s="280" t="s">
        <v>534</v>
      </c>
      <c r="E138" s="277">
        <v>2014</v>
      </c>
      <c r="F138" s="278">
        <v>30670.142616163164</v>
      </c>
      <c r="G138" s="278">
        <v>30670.142616163164</v>
      </c>
      <c r="H138" s="279">
        <v>30670.142616163164</v>
      </c>
    </row>
    <row r="139" spans="2:8" x14ac:dyDescent="0.25">
      <c r="B139" s="249">
        <v>41593</v>
      </c>
      <c r="C139" s="285" t="s">
        <v>532</v>
      </c>
      <c r="D139" s="280" t="s">
        <v>534</v>
      </c>
      <c r="E139" s="277">
        <v>2015</v>
      </c>
      <c r="F139" s="278">
        <v>23002.606962122372</v>
      </c>
      <c r="G139" s="278">
        <v>23002.606962122372</v>
      </c>
      <c r="H139" s="279">
        <v>23002.606962122372</v>
      </c>
    </row>
    <row r="140" spans="2:8" x14ac:dyDescent="0.25">
      <c r="B140" s="249">
        <v>41593</v>
      </c>
      <c r="C140" s="285" t="s">
        <v>532</v>
      </c>
      <c r="D140" s="280" t="s">
        <v>534</v>
      </c>
      <c r="E140" s="277">
        <v>2015</v>
      </c>
      <c r="F140" s="278">
        <v>30670.142616163164</v>
      </c>
      <c r="G140" s="278">
        <v>30670.142616163164</v>
      </c>
      <c r="H140" s="279">
        <v>30670.142616163164</v>
      </c>
    </row>
    <row r="141" spans="2:8" x14ac:dyDescent="0.25">
      <c r="B141" s="249">
        <v>41593</v>
      </c>
      <c r="C141" s="285" t="s">
        <v>532</v>
      </c>
      <c r="D141" s="280" t="s">
        <v>534</v>
      </c>
      <c r="E141" s="277">
        <v>2015</v>
      </c>
      <c r="F141" s="278">
        <v>30670.142616163164</v>
      </c>
      <c r="G141" s="278">
        <v>30670.142616163164</v>
      </c>
      <c r="H141" s="279">
        <v>30670.142616163164</v>
      </c>
    </row>
    <row r="142" spans="2:8" x14ac:dyDescent="0.25">
      <c r="B142" s="249">
        <v>41593</v>
      </c>
      <c r="C142" s="285" t="s">
        <v>532</v>
      </c>
      <c r="D142" s="280" t="s">
        <v>534</v>
      </c>
      <c r="E142" s="277">
        <v>2015</v>
      </c>
      <c r="F142" s="278">
        <v>30670.142616163164</v>
      </c>
      <c r="G142" s="278">
        <v>30670.142616163164</v>
      </c>
      <c r="H142" s="279">
        <v>30670.142616163164</v>
      </c>
    </row>
    <row r="143" spans="2:8" x14ac:dyDescent="0.25">
      <c r="B143" s="249">
        <v>40926</v>
      </c>
      <c r="C143" s="285" t="s">
        <v>535</v>
      </c>
      <c r="D143" s="280" t="s">
        <v>533</v>
      </c>
      <c r="E143" s="277">
        <v>2014</v>
      </c>
      <c r="F143" s="278">
        <v>8835.7559999999994</v>
      </c>
      <c r="G143" s="278">
        <v>8835.7559999999994</v>
      </c>
      <c r="H143" s="279">
        <v>8835.7559999999994</v>
      </c>
    </row>
    <row r="144" spans="2:8" x14ac:dyDescent="0.25">
      <c r="B144" s="249">
        <v>41506</v>
      </c>
      <c r="C144" s="285" t="s">
        <v>536</v>
      </c>
      <c r="D144" s="280">
        <v>1.2999999999999999E-2</v>
      </c>
      <c r="E144" s="277">
        <v>2013</v>
      </c>
      <c r="F144" s="278">
        <v>50150.565999999999</v>
      </c>
      <c r="G144" s="278">
        <v>50150.565999999999</v>
      </c>
      <c r="H144" s="279">
        <v>50150.565999999999</v>
      </c>
    </row>
    <row r="145" spans="2:8" x14ac:dyDescent="0.25">
      <c r="B145" s="249">
        <v>41626</v>
      </c>
      <c r="C145" s="285" t="s">
        <v>536</v>
      </c>
      <c r="D145" s="280">
        <v>1.2999999999999999E-2</v>
      </c>
      <c r="E145" s="277">
        <v>2014</v>
      </c>
      <c r="F145" s="278">
        <v>319995.02600000001</v>
      </c>
      <c r="G145" s="278">
        <v>319995.02600000001</v>
      </c>
      <c r="H145" s="279">
        <v>319995.02600000001</v>
      </c>
    </row>
    <row r="146" spans="2:8" x14ac:dyDescent="0.25">
      <c r="B146" s="249">
        <v>41334</v>
      </c>
      <c r="C146" s="285" t="s">
        <v>537</v>
      </c>
      <c r="D146" s="280">
        <v>0.1545</v>
      </c>
      <c r="E146" s="277">
        <v>2014</v>
      </c>
      <c r="F146" s="278">
        <v>134948.62751111793</v>
      </c>
      <c r="G146" s="278">
        <v>134948.62751111793</v>
      </c>
      <c r="H146" s="279">
        <v>134948.62751111793</v>
      </c>
    </row>
    <row r="147" spans="2:8" x14ac:dyDescent="0.25">
      <c r="B147" s="249">
        <v>41516</v>
      </c>
      <c r="C147" s="285" t="s">
        <v>537</v>
      </c>
      <c r="D147" s="280">
        <v>0.17879400000000001</v>
      </c>
      <c r="E147" s="277">
        <v>2014</v>
      </c>
      <c r="F147" s="278">
        <v>120073.60834227879</v>
      </c>
      <c r="G147" s="278">
        <v>120073.60834227879</v>
      </c>
      <c r="H147" s="279">
        <v>120073.60834227879</v>
      </c>
    </row>
    <row r="148" spans="2:8" x14ac:dyDescent="0.25">
      <c r="B148" s="249">
        <v>41607</v>
      </c>
      <c r="C148" s="285" t="s">
        <v>537</v>
      </c>
      <c r="D148" s="280">
        <v>0.176732</v>
      </c>
      <c r="E148" s="277">
        <v>2014</v>
      </c>
      <c r="F148" s="278">
        <v>68615.262536420792</v>
      </c>
      <c r="G148" s="278">
        <v>68615.262536420792</v>
      </c>
      <c r="H148" s="279">
        <v>68615.262536420792</v>
      </c>
    </row>
    <row r="149" spans="2:8" x14ac:dyDescent="0.25">
      <c r="B149" s="249">
        <v>41500</v>
      </c>
      <c r="C149" s="285" t="s">
        <v>538</v>
      </c>
      <c r="D149" s="280">
        <v>0.16355700000000001</v>
      </c>
      <c r="E149" s="277">
        <v>2014</v>
      </c>
      <c r="F149" s="278">
        <v>25140.050759086032</v>
      </c>
      <c r="G149" s="278">
        <v>25140.050759086032</v>
      </c>
      <c r="H149" s="279">
        <v>25140.050759086032</v>
      </c>
    </row>
    <row r="150" spans="2:8" x14ac:dyDescent="0.25">
      <c r="B150" s="249">
        <v>41411</v>
      </c>
      <c r="C150" s="285" t="s">
        <v>539</v>
      </c>
      <c r="D150" s="280" t="s">
        <v>540</v>
      </c>
      <c r="E150" s="277">
        <v>2014</v>
      </c>
      <c r="F150" s="278">
        <v>46005.213924244745</v>
      </c>
      <c r="G150" s="278">
        <v>46005.213924244745</v>
      </c>
      <c r="H150" s="279">
        <v>46005.213924244745</v>
      </c>
    </row>
    <row r="151" spans="2:8" x14ac:dyDescent="0.25">
      <c r="B151" s="249">
        <v>41506</v>
      </c>
      <c r="C151" s="285" t="s">
        <v>541</v>
      </c>
      <c r="D151" s="280">
        <v>0.16355700000000001</v>
      </c>
      <c r="E151" s="277">
        <v>2014</v>
      </c>
      <c r="F151" s="278">
        <v>24633.491795736849</v>
      </c>
      <c r="G151" s="278">
        <v>24633.491795736849</v>
      </c>
      <c r="H151" s="279">
        <v>24633.491795736849</v>
      </c>
    </row>
    <row r="152" spans="2:8" x14ac:dyDescent="0.25">
      <c r="B152" s="249">
        <v>41341</v>
      </c>
      <c r="C152" s="285" t="s">
        <v>542</v>
      </c>
      <c r="D152" s="280">
        <v>0.155</v>
      </c>
      <c r="E152" s="277">
        <v>2014</v>
      </c>
      <c r="F152" s="278">
        <v>24536.114092930533</v>
      </c>
      <c r="G152" s="279">
        <v>24536.114092930533</v>
      </c>
      <c r="H152" s="286">
        <v>24536.114092930533</v>
      </c>
    </row>
    <row r="153" spans="2:8" x14ac:dyDescent="0.25">
      <c r="B153" s="249">
        <v>41502</v>
      </c>
      <c r="C153" s="285" t="s">
        <v>543</v>
      </c>
      <c r="D153" s="280">
        <v>0.17879400000000001</v>
      </c>
      <c r="E153" s="277">
        <v>2014</v>
      </c>
      <c r="F153" s="278">
        <v>9188.6707560190152</v>
      </c>
      <c r="G153" s="279">
        <v>9188.6707560190152</v>
      </c>
      <c r="H153" s="286">
        <v>9188.6707560190152</v>
      </c>
    </row>
    <row r="154" spans="2:8" x14ac:dyDescent="0.25">
      <c r="B154" s="249"/>
      <c r="C154" s="285"/>
      <c r="D154" s="280"/>
      <c r="E154" s="277"/>
      <c r="F154" s="278"/>
      <c r="G154" s="279"/>
      <c r="H154" s="286"/>
    </row>
    <row r="155" spans="2:8" x14ac:dyDescent="0.25">
      <c r="B155" s="249"/>
      <c r="C155" s="266" t="s">
        <v>180</v>
      </c>
      <c r="D155" s="251"/>
      <c r="E155" s="277"/>
      <c r="F155" s="268">
        <v>13066510.612217452</v>
      </c>
      <c r="G155" s="269">
        <v>12536364.260272548</v>
      </c>
      <c r="H155" s="287">
        <v>12756189.854145071</v>
      </c>
    </row>
    <row r="156" spans="2:8" x14ac:dyDescent="0.25">
      <c r="B156" s="249"/>
      <c r="C156" s="275"/>
      <c r="D156" s="288"/>
      <c r="E156" s="277"/>
      <c r="F156" s="289"/>
      <c r="G156" s="223"/>
      <c r="H156" s="290"/>
    </row>
    <row r="157" spans="2:8" x14ac:dyDescent="0.25">
      <c r="B157" s="249">
        <v>32875</v>
      </c>
      <c r="C157" s="275" t="s">
        <v>544</v>
      </c>
      <c r="D157" s="276" t="s">
        <v>534</v>
      </c>
      <c r="E157" s="277">
        <v>2089</v>
      </c>
      <c r="F157" s="278">
        <v>135173.08469099834</v>
      </c>
      <c r="G157" s="279">
        <v>129766.16130501457</v>
      </c>
      <c r="H157" s="286">
        <v>129766.16130501457</v>
      </c>
    </row>
    <row r="158" spans="2:8" x14ac:dyDescent="0.25">
      <c r="B158" s="249">
        <v>41061</v>
      </c>
      <c r="C158" s="275" t="s">
        <v>545</v>
      </c>
      <c r="D158" s="276" t="s">
        <v>526</v>
      </c>
      <c r="E158" s="277">
        <v>2016</v>
      </c>
      <c r="F158" s="278">
        <v>238977.3220364975</v>
      </c>
      <c r="G158" s="278">
        <v>179232.99152890663</v>
      </c>
      <c r="H158" s="279">
        <v>179232.99152890663</v>
      </c>
    </row>
    <row r="159" spans="2:8" x14ac:dyDescent="0.25">
      <c r="B159" s="249">
        <v>39843</v>
      </c>
      <c r="C159" s="275" t="s">
        <v>546</v>
      </c>
      <c r="D159" s="276" t="s">
        <v>547</v>
      </c>
      <c r="E159" s="277">
        <v>2014</v>
      </c>
      <c r="F159" s="278">
        <v>3066228.4017788684</v>
      </c>
      <c r="G159" s="278">
        <v>3066228.4017788684</v>
      </c>
      <c r="H159" s="279">
        <v>3066228.4017788684</v>
      </c>
    </row>
    <row r="160" spans="2:8" x14ac:dyDescent="0.25">
      <c r="B160" s="249">
        <v>39890</v>
      </c>
      <c r="C160" s="275" t="s">
        <v>548</v>
      </c>
      <c r="D160" s="276" t="s">
        <v>549</v>
      </c>
      <c r="E160" s="277">
        <v>2016</v>
      </c>
      <c r="F160" s="278">
        <v>1921923.5784388897</v>
      </c>
      <c r="G160" s="278">
        <v>1921923.5784388897</v>
      </c>
      <c r="H160" s="279">
        <v>1921923.5784388897</v>
      </c>
    </row>
    <row r="161" spans="2:8" x14ac:dyDescent="0.25">
      <c r="B161" s="249">
        <v>40066</v>
      </c>
      <c r="C161" s="275" t="s">
        <v>550</v>
      </c>
      <c r="D161" s="276" t="s">
        <v>551</v>
      </c>
      <c r="E161" s="277">
        <v>2015</v>
      </c>
      <c r="F161" s="278">
        <v>1395543.5195522162</v>
      </c>
      <c r="G161" s="278">
        <v>930548.42150088539</v>
      </c>
      <c r="H161" s="279">
        <v>1150374.015373409</v>
      </c>
    </row>
    <row r="162" spans="2:8" x14ac:dyDescent="0.25">
      <c r="B162" s="249">
        <v>41323</v>
      </c>
      <c r="C162" s="275" t="s">
        <v>552</v>
      </c>
      <c r="D162" s="280" t="s">
        <v>551</v>
      </c>
      <c r="E162" s="277">
        <v>2018</v>
      </c>
      <c r="F162" s="278">
        <v>2903968.561110259</v>
      </c>
      <c r="G162" s="278">
        <v>2903968.561110259</v>
      </c>
      <c r="H162" s="279">
        <v>2903968.561110259</v>
      </c>
    </row>
    <row r="163" spans="2:8" x14ac:dyDescent="0.25">
      <c r="B163" s="249">
        <v>41344</v>
      </c>
      <c r="C163" s="275" t="s">
        <v>553</v>
      </c>
      <c r="D163" s="280" t="s">
        <v>554</v>
      </c>
      <c r="E163" s="277">
        <v>2019</v>
      </c>
      <c r="F163" s="278">
        <v>2396.0812758779325</v>
      </c>
      <c r="G163" s="278">
        <v>2396.081275877933</v>
      </c>
      <c r="H163" s="279">
        <v>2396.081275877933</v>
      </c>
    </row>
    <row r="164" spans="2:8" x14ac:dyDescent="0.25">
      <c r="B164" s="249">
        <v>41435</v>
      </c>
      <c r="C164" s="275" t="s">
        <v>553</v>
      </c>
      <c r="D164" s="280" t="s">
        <v>551</v>
      </c>
      <c r="E164" s="277">
        <v>2019</v>
      </c>
      <c r="F164" s="278">
        <v>2299161.1780401776</v>
      </c>
      <c r="G164" s="278">
        <v>2299161.178040178</v>
      </c>
      <c r="H164" s="279">
        <v>2299161.178040178</v>
      </c>
    </row>
    <row r="165" spans="2:8" x14ac:dyDescent="0.25">
      <c r="B165" s="249">
        <v>41631</v>
      </c>
      <c r="C165" s="275" t="s">
        <v>555</v>
      </c>
      <c r="D165" s="280" t="s">
        <v>551</v>
      </c>
      <c r="E165" s="277">
        <v>2020</v>
      </c>
      <c r="F165" s="278">
        <v>1103138.8852936667</v>
      </c>
      <c r="G165" s="278">
        <v>1103138.8852936665</v>
      </c>
      <c r="H165" s="279">
        <v>1103138.8852936665</v>
      </c>
    </row>
    <row r="166" spans="2:8" x14ac:dyDescent="0.25">
      <c r="B166" s="249"/>
      <c r="C166" s="275"/>
      <c r="D166" s="275"/>
      <c r="E166" s="277"/>
      <c r="F166" s="289"/>
      <c r="G166" s="283"/>
      <c r="H166" s="223"/>
    </row>
    <row r="167" spans="2:8" x14ac:dyDescent="0.25">
      <c r="B167" s="249"/>
      <c r="C167" s="266" t="s">
        <v>556</v>
      </c>
      <c r="D167" s="251"/>
      <c r="E167" s="277"/>
      <c r="F167" s="272"/>
      <c r="G167" s="272"/>
      <c r="H167" s="269">
        <v>25.220287072534891</v>
      </c>
    </row>
    <row r="168" spans="2:8" x14ac:dyDescent="0.25">
      <c r="B168" s="249"/>
      <c r="C168" s="275"/>
      <c r="D168" s="276"/>
      <c r="E168" s="277"/>
      <c r="F168" s="289"/>
      <c r="G168" s="283"/>
      <c r="H168" s="223"/>
    </row>
    <row r="169" spans="2:8" ht="15.75" x14ac:dyDescent="0.25">
      <c r="B169" s="249"/>
      <c r="C169" s="256" t="s">
        <v>557</v>
      </c>
      <c r="D169" s="291"/>
      <c r="E169" s="252"/>
      <c r="F169" s="259">
        <v>353.37555589633496</v>
      </c>
      <c r="G169" s="259">
        <v>175.2860264316335</v>
      </c>
      <c r="H169" s="260">
        <v>191.65266063487195</v>
      </c>
    </row>
    <row r="170" spans="2:8" x14ac:dyDescent="0.25">
      <c r="B170" s="249"/>
      <c r="C170" s="251"/>
      <c r="D170" s="291"/>
      <c r="E170" s="252"/>
      <c r="F170" s="292"/>
      <c r="G170" s="293"/>
      <c r="H170" s="294"/>
    </row>
    <row r="171" spans="2:8" x14ac:dyDescent="0.25">
      <c r="B171" s="249">
        <v>37201</v>
      </c>
      <c r="C171" s="275" t="s">
        <v>558</v>
      </c>
      <c r="D171" s="280">
        <v>2.2499999999999999E-2</v>
      </c>
      <c r="E171" s="277">
        <v>2019</v>
      </c>
      <c r="F171" s="278">
        <v>353.37555589633496</v>
      </c>
      <c r="G171" s="278">
        <v>175.2860264316335</v>
      </c>
      <c r="H171" s="279">
        <v>191.65266063487195</v>
      </c>
    </row>
    <row r="172" spans="2:8" x14ac:dyDescent="0.25">
      <c r="B172" s="249"/>
      <c r="C172" s="295"/>
      <c r="D172" s="280"/>
      <c r="E172" s="277"/>
      <c r="F172" s="281"/>
      <c r="G172" s="281"/>
      <c r="H172" s="282"/>
    </row>
    <row r="173" spans="2:8" ht="15.75" x14ac:dyDescent="0.25">
      <c r="B173" s="249"/>
      <c r="C173" s="256" t="s">
        <v>559</v>
      </c>
      <c r="D173" s="280"/>
      <c r="E173" s="277"/>
      <c r="F173" s="259">
        <v>824934.75610221457</v>
      </c>
      <c r="G173" s="259">
        <v>816603.06861264887</v>
      </c>
      <c r="H173" s="260">
        <v>820541.85065940814</v>
      </c>
    </row>
    <row r="174" spans="2:8" x14ac:dyDescent="0.25">
      <c r="B174" s="249"/>
      <c r="C174" s="295"/>
      <c r="D174" s="280"/>
      <c r="E174" s="277"/>
      <c r="F174" s="281"/>
      <c r="G174" s="281"/>
      <c r="H174" s="282"/>
    </row>
    <row r="175" spans="2:8" x14ac:dyDescent="0.25">
      <c r="B175" s="249">
        <v>39843</v>
      </c>
      <c r="C175" s="275" t="s">
        <v>560</v>
      </c>
      <c r="D175" s="280" t="s">
        <v>547</v>
      </c>
      <c r="E175" s="277">
        <v>2014</v>
      </c>
      <c r="F175" s="278">
        <v>67864.68977150743</v>
      </c>
      <c r="G175" s="278">
        <v>67864.68977150743</v>
      </c>
      <c r="H175" s="279">
        <v>67864.68977150743</v>
      </c>
    </row>
    <row r="176" spans="2:8" x14ac:dyDescent="0.25">
      <c r="B176" s="249">
        <v>40066</v>
      </c>
      <c r="C176" s="275" t="s">
        <v>561</v>
      </c>
      <c r="D176" s="280" t="s">
        <v>551</v>
      </c>
      <c r="E176" s="277">
        <v>2015</v>
      </c>
      <c r="F176" s="278">
        <v>25005.02998658799</v>
      </c>
      <c r="G176" s="278">
        <v>16673.34249702231</v>
      </c>
      <c r="H176" s="279">
        <v>20612.124543781632</v>
      </c>
    </row>
    <row r="177" spans="2:9" x14ac:dyDescent="0.25">
      <c r="B177" s="249">
        <v>41344</v>
      </c>
      <c r="C177" s="295" t="s">
        <v>562</v>
      </c>
      <c r="D177" s="280" t="s">
        <v>554</v>
      </c>
      <c r="E177" s="277">
        <v>2019</v>
      </c>
      <c r="F177" s="278">
        <v>732065.03634411911</v>
      </c>
      <c r="G177" s="278">
        <v>732065.03634411911</v>
      </c>
      <c r="H177" s="279">
        <v>732065.03634411911</v>
      </c>
    </row>
    <row r="178" spans="2:9" ht="15.75" x14ac:dyDescent="0.25">
      <c r="B178" s="296"/>
      <c r="C178" s="297"/>
      <c r="D178" s="298"/>
      <c r="E178" s="299"/>
      <c r="F178" s="289"/>
      <c r="G178" s="300"/>
      <c r="H178" s="284"/>
    </row>
    <row r="179" spans="2:9" ht="16.5" thickBot="1" x14ac:dyDescent="0.3">
      <c r="B179" s="301"/>
      <c r="C179" s="302" t="s">
        <v>34</v>
      </c>
      <c r="D179" s="302"/>
      <c r="E179" s="303"/>
      <c r="F179" s="301">
        <v>16347428.145948865</v>
      </c>
      <c r="G179" s="304">
        <v>15802757.527956136</v>
      </c>
      <c r="H179" s="303">
        <v>16148243.434450086</v>
      </c>
      <c r="I179" s="537">
        <f>+H179-H173-H169-H121-H114</f>
        <v>12756215.074432144</v>
      </c>
    </row>
    <row r="180" spans="2:9" ht="15.75" thickTop="1" x14ac:dyDescent="0.25">
      <c r="B180" s="305"/>
      <c r="C180" s="199"/>
      <c r="D180" s="199"/>
      <c r="E180" s="199"/>
      <c r="F180" s="199"/>
      <c r="G180" s="195"/>
      <c r="H180" s="306"/>
    </row>
    <row r="181" spans="2:9" x14ac:dyDescent="0.25">
      <c r="B181" s="307" t="s">
        <v>563</v>
      </c>
      <c r="C181" s="199"/>
      <c r="D181" s="199"/>
      <c r="E181" s="199"/>
      <c r="F181" s="199"/>
      <c r="G181" s="195"/>
      <c r="H181" s="306"/>
    </row>
    <row r="182" spans="2:9" x14ac:dyDescent="0.25">
      <c r="B182" s="307" t="s">
        <v>564</v>
      </c>
      <c r="C182" s="199"/>
      <c r="D182" s="199"/>
      <c r="E182" s="199"/>
      <c r="F182" s="199"/>
      <c r="G182" s="195"/>
      <c r="H182" s="306"/>
    </row>
    <row r="184" spans="2:9" x14ac:dyDescent="0.25">
      <c r="B184" t="s">
        <v>836</v>
      </c>
      <c r="H184" s="536">
        <f>+H114</f>
        <v>587034.83125394874</v>
      </c>
    </row>
    <row r="185" spans="2:9" x14ac:dyDescent="0.25">
      <c r="B185" t="s">
        <v>837</v>
      </c>
      <c r="H185" s="537">
        <f>+H179-H184</f>
        <v>15561208.603196137</v>
      </c>
    </row>
    <row r="188" spans="2:9" x14ac:dyDescent="0.25">
      <c r="B188" s="308"/>
      <c r="C188" s="308"/>
      <c r="D188" s="308"/>
      <c r="E188" s="308"/>
      <c r="F188" s="308"/>
      <c r="G188" s="308"/>
      <c r="H188" s="308"/>
    </row>
    <row r="189" spans="2:9" x14ac:dyDescent="0.25">
      <c r="B189" s="309" t="s">
        <v>476</v>
      </c>
      <c r="C189" s="309"/>
      <c r="D189" s="309"/>
      <c r="E189" s="310"/>
      <c r="F189" s="310"/>
      <c r="G189" s="310"/>
      <c r="H189" s="308"/>
    </row>
    <row r="190" spans="2:9" x14ac:dyDescent="0.25">
      <c r="B190" s="311" t="s">
        <v>477</v>
      </c>
      <c r="C190" s="309"/>
      <c r="D190" s="309"/>
      <c r="E190" s="310"/>
      <c r="F190" s="310"/>
      <c r="G190" s="310"/>
      <c r="H190" s="308"/>
    </row>
    <row r="191" spans="2:9" x14ac:dyDescent="0.25">
      <c r="B191" s="311"/>
      <c r="C191" s="309"/>
      <c r="D191" s="309"/>
      <c r="E191" s="310"/>
      <c r="F191" s="310"/>
      <c r="G191" s="310"/>
      <c r="H191" s="308"/>
    </row>
    <row r="192" spans="2:9" x14ac:dyDescent="0.25">
      <c r="B192" s="312"/>
      <c r="C192" s="312"/>
      <c r="D192" s="312"/>
      <c r="E192" s="313"/>
      <c r="F192" s="314"/>
      <c r="G192" s="314"/>
      <c r="H192" s="308"/>
    </row>
    <row r="193" spans="2:8" ht="16.5" x14ac:dyDescent="0.25">
      <c r="B193" s="576" t="s">
        <v>565</v>
      </c>
      <c r="C193" s="576"/>
      <c r="D193" s="576"/>
      <c r="E193" s="576"/>
      <c r="F193" s="576"/>
      <c r="G193" s="576"/>
      <c r="H193" s="576"/>
    </row>
    <row r="194" spans="2:8" ht="16.5" x14ac:dyDescent="0.25">
      <c r="B194" s="576" t="s">
        <v>566</v>
      </c>
      <c r="C194" s="576"/>
      <c r="D194" s="576"/>
      <c r="E194" s="576"/>
      <c r="F194" s="576"/>
      <c r="G194" s="576"/>
      <c r="H194" s="576"/>
    </row>
    <row r="195" spans="2:8" x14ac:dyDescent="0.25">
      <c r="B195" s="600" t="s">
        <v>515</v>
      </c>
      <c r="C195" s="600"/>
      <c r="D195" s="600"/>
      <c r="E195" s="600"/>
      <c r="F195" s="600"/>
      <c r="G195" s="600"/>
      <c r="H195" s="600"/>
    </row>
    <row r="196" spans="2:8" x14ac:dyDescent="0.25">
      <c r="B196" s="315"/>
      <c r="C196" s="315"/>
      <c r="D196" s="315"/>
      <c r="E196" s="315"/>
      <c r="F196" s="315"/>
      <c r="G196" s="315"/>
      <c r="H196" s="315"/>
    </row>
    <row r="197" spans="2:8" x14ac:dyDescent="0.25">
      <c r="B197" s="315"/>
      <c r="C197" s="315"/>
      <c r="D197" s="315"/>
      <c r="E197" s="315"/>
      <c r="F197" s="315"/>
      <c r="G197" s="315"/>
      <c r="H197" s="315"/>
    </row>
    <row r="198" spans="2:8" ht="15.75" thickBot="1" x14ac:dyDescent="0.3">
      <c r="B198" s="308"/>
      <c r="C198" s="308"/>
      <c r="D198" s="312"/>
      <c r="E198" s="312"/>
      <c r="F198" s="314"/>
      <c r="G198" s="314"/>
      <c r="H198" s="316" t="s">
        <v>516</v>
      </c>
    </row>
    <row r="199" spans="2:8" ht="15.75" thickTop="1" x14ac:dyDescent="0.25">
      <c r="B199" s="601" t="s">
        <v>517</v>
      </c>
      <c r="C199" s="583" t="s">
        <v>518</v>
      </c>
      <c r="D199" s="583" t="s">
        <v>567</v>
      </c>
      <c r="E199" s="586" t="s">
        <v>520</v>
      </c>
      <c r="F199" s="604" t="s">
        <v>568</v>
      </c>
      <c r="G199" s="607" t="s">
        <v>569</v>
      </c>
      <c r="H199" s="589" t="s">
        <v>570</v>
      </c>
    </row>
    <row r="200" spans="2:8" x14ac:dyDescent="0.25">
      <c r="B200" s="602"/>
      <c r="C200" s="584"/>
      <c r="D200" s="584"/>
      <c r="E200" s="587"/>
      <c r="F200" s="605"/>
      <c r="G200" s="608"/>
      <c r="H200" s="590"/>
    </row>
    <row r="201" spans="2:8" x14ac:dyDescent="0.25">
      <c r="B201" s="602"/>
      <c r="C201" s="584"/>
      <c r="D201" s="584"/>
      <c r="E201" s="587"/>
      <c r="F201" s="605"/>
      <c r="G201" s="608"/>
      <c r="H201" s="590"/>
    </row>
    <row r="202" spans="2:8" x14ac:dyDescent="0.25">
      <c r="B202" s="603"/>
      <c r="C202" s="585"/>
      <c r="D202" s="585"/>
      <c r="E202" s="588"/>
      <c r="F202" s="606"/>
      <c r="G202" s="609"/>
      <c r="H202" s="591"/>
    </row>
    <row r="203" spans="2:8" ht="15.75" x14ac:dyDescent="0.25">
      <c r="B203" s="317"/>
      <c r="C203" s="318"/>
      <c r="D203" s="319"/>
      <c r="E203" s="320"/>
      <c r="F203" s="321"/>
      <c r="G203" s="322"/>
      <c r="H203" s="323"/>
    </row>
    <row r="204" spans="2:8" ht="15.75" x14ac:dyDescent="0.25">
      <c r="B204" s="324"/>
      <c r="C204" s="256" t="s">
        <v>571</v>
      </c>
      <c r="D204" s="325"/>
      <c r="E204" s="326"/>
      <c r="F204" s="268">
        <v>140743.58227265757</v>
      </c>
      <c r="G204" s="269">
        <v>35185.895568164393</v>
      </c>
      <c r="H204" s="269">
        <v>81487.737166738996</v>
      </c>
    </row>
    <row r="205" spans="2:8" ht="15.75" x14ac:dyDescent="0.25">
      <c r="B205" s="324"/>
      <c r="C205" s="256"/>
      <c r="D205" s="325"/>
      <c r="E205" s="326"/>
      <c r="F205" s="327"/>
      <c r="G205" s="328"/>
      <c r="H205" s="328"/>
    </row>
    <row r="206" spans="2:8" x14ac:dyDescent="0.25">
      <c r="B206" s="329">
        <v>38260</v>
      </c>
      <c r="C206" s="330" t="s">
        <v>572</v>
      </c>
      <c r="D206" s="331">
        <v>0.02</v>
      </c>
      <c r="E206" s="332">
        <v>2014</v>
      </c>
      <c r="F206" s="278">
        <v>140743.58227265757</v>
      </c>
      <c r="G206" s="279">
        <v>35185.895568164393</v>
      </c>
      <c r="H206" s="279">
        <v>81487.737166738996</v>
      </c>
    </row>
    <row r="207" spans="2:8" ht="15.75" x14ac:dyDescent="0.25">
      <c r="B207" s="329"/>
      <c r="C207" s="333"/>
      <c r="D207" s="334"/>
      <c r="E207" s="335"/>
      <c r="F207" s="336"/>
      <c r="G207" s="337"/>
      <c r="H207" s="337"/>
    </row>
    <row r="208" spans="2:8" ht="15.75" x14ac:dyDescent="0.25">
      <c r="B208" s="329"/>
      <c r="C208" s="256" t="s">
        <v>573</v>
      </c>
      <c r="D208" s="331"/>
      <c r="E208" s="332"/>
      <c r="F208" s="268">
        <v>708430.45115779783</v>
      </c>
      <c r="G208" s="269">
        <v>357383.64003971784</v>
      </c>
      <c r="H208" s="269">
        <v>1082504.1270046404</v>
      </c>
    </row>
    <row r="209" spans="2:8" x14ac:dyDescent="0.25">
      <c r="B209" s="329"/>
      <c r="C209" s="338"/>
      <c r="D209" s="339"/>
      <c r="E209" s="340"/>
      <c r="F209" s="327"/>
      <c r="G209" s="328"/>
      <c r="H209" s="328"/>
    </row>
    <row r="210" spans="2:8" x14ac:dyDescent="0.25">
      <c r="B210" s="329">
        <v>37290</v>
      </c>
      <c r="C210" s="330" t="s">
        <v>574</v>
      </c>
      <c r="D210" s="331">
        <v>0.02</v>
      </c>
      <c r="E210" s="332">
        <v>2016</v>
      </c>
      <c r="F210" s="278">
        <v>245097.24122067165</v>
      </c>
      <c r="G210" s="279">
        <v>49509.642726575679</v>
      </c>
      <c r="H210" s="279">
        <v>188552.70241820032</v>
      </c>
    </row>
    <row r="211" spans="2:8" x14ac:dyDescent="0.25">
      <c r="B211" s="329">
        <v>38061</v>
      </c>
      <c r="C211" s="330" t="s">
        <v>575</v>
      </c>
      <c r="D211" s="331">
        <v>0.02</v>
      </c>
      <c r="E211" s="332">
        <v>2014</v>
      </c>
      <c r="F211" s="278">
        <v>166891.26422327862</v>
      </c>
      <c r="G211" s="279">
        <v>11432.051599294586</v>
      </c>
      <c r="H211" s="279">
        <v>29655.025316715357</v>
      </c>
    </row>
    <row r="212" spans="2:8" x14ac:dyDescent="0.25">
      <c r="B212" s="329">
        <v>38061</v>
      </c>
      <c r="C212" s="330" t="s">
        <v>576</v>
      </c>
      <c r="D212" s="331">
        <v>0.02</v>
      </c>
      <c r="E212" s="332">
        <v>2024</v>
      </c>
      <c r="F212" s="278">
        <v>296441.94571384758</v>
      </c>
      <c r="G212" s="279">
        <v>296441.94571384758</v>
      </c>
      <c r="H212" s="279">
        <v>864296.39926972473</v>
      </c>
    </row>
    <row r="213" spans="2:8" x14ac:dyDescent="0.25">
      <c r="B213" s="329"/>
      <c r="C213" s="330"/>
      <c r="D213" s="331"/>
      <c r="E213" s="332"/>
      <c r="F213" s="341"/>
      <c r="G213" s="342"/>
      <c r="H213" s="279"/>
    </row>
    <row r="214" spans="2:8" ht="15.75" x14ac:dyDescent="0.25">
      <c r="B214" s="329"/>
      <c r="C214" s="256" t="s">
        <v>577</v>
      </c>
      <c r="D214" s="331"/>
      <c r="E214" s="332"/>
      <c r="F214" s="268">
        <v>5658890.1122527225</v>
      </c>
      <c r="G214" s="269">
        <v>5658890.1122527225</v>
      </c>
      <c r="H214" s="269">
        <v>18108551.831232335</v>
      </c>
    </row>
    <row r="215" spans="2:8" x14ac:dyDescent="0.25">
      <c r="B215" s="329"/>
      <c r="C215" s="330"/>
      <c r="D215" s="331"/>
      <c r="E215" s="332"/>
      <c r="F215" s="341"/>
      <c r="G215" s="342"/>
      <c r="H215" s="342"/>
    </row>
    <row r="216" spans="2:8" ht="26.25" x14ac:dyDescent="0.25">
      <c r="B216" s="329">
        <v>37986</v>
      </c>
      <c r="C216" s="330" t="s">
        <v>578</v>
      </c>
      <c r="D216" s="331">
        <v>1.18E-2</v>
      </c>
      <c r="E216" s="332">
        <v>2038</v>
      </c>
      <c r="F216" s="278">
        <v>438327.12344732397</v>
      </c>
      <c r="G216" s="279">
        <v>438327.12344732397</v>
      </c>
      <c r="H216" s="279">
        <v>1059169.9463413898</v>
      </c>
    </row>
    <row r="217" spans="2:8" ht="26.25" x14ac:dyDescent="0.25">
      <c r="B217" s="329">
        <v>37986</v>
      </c>
      <c r="C217" s="330" t="s">
        <v>579</v>
      </c>
      <c r="D217" s="331">
        <v>1.18E-2</v>
      </c>
      <c r="E217" s="332">
        <v>2038</v>
      </c>
      <c r="F217" s="278">
        <v>1724.50820426315</v>
      </c>
      <c r="G217" s="279">
        <v>1724.50820426315</v>
      </c>
      <c r="H217" s="279">
        <v>4167.0870122410734</v>
      </c>
    </row>
    <row r="218" spans="2:8" ht="26.25" x14ac:dyDescent="0.25">
      <c r="B218" s="329">
        <v>37986</v>
      </c>
      <c r="C218" s="330" t="s">
        <v>580</v>
      </c>
      <c r="D218" s="331">
        <v>5.8299999999999998E-2</v>
      </c>
      <c r="E218" s="332">
        <v>2033</v>
      </c>
      <c r="F218" s="278">
        <v>1605962.9710167153</v>
      </c>
      <c r="G218" s="279">
        <v>1605962.9710167153</v>
      </c>
      <c r="H218" s="279">
        <v>4928159.5701049203</v>
      </c>
    </row>
    <row r="219" spans="2:8" ht="26.25" x14ac:dyDescent="0.25">
      <c r="B219" s="329">
        <v>37986</v>
      </c>
      <c r="C219" s="330" t="s">
        <v>581</v>
      </c>
      <c r="D219" s="331">
        <v>5.8299999999999998E-2</v>
      </c>
      <c r="E219" s="332">
        <v>2033</v>
      </c>
      <c r="F219" s="278">
        <v>19247.126667689005</v>
      </c>
      <c r="G219" s="279">
        <v>19247.126667689005</v>
      </c>
      <c r="H219" s="279">
        <v>59062.92357912648</v>
      </c>
    </row>
    <row r="220" spans="2:8" ht="26.25" x14ac:dyDescent="0.25">
      <c r="B220" s="329">
        <v>37986</v>
      </c>
      <c r="C220" s="330" t="s">
        <v>582</v>
      </c>
      <c r="D220" s="331">
        <v>3.3099999999999997E-2</v>
      </c>
      <c r="E220" s="332">
        <v>2045</v>
      </c>
      <c r="F220" s="278">
        <v>3593628.3829167308</v>
      </c>
      <c r="G220" s="279">
        <v>3593628.3829167308</v>
      </c>
      <c r="H220" s="279">
        <v>12057992.304194657</v>
      </c>
    </row>
    <row r="221" spans="2:8" x14ac:dyDescent="0.25">
      <c r="B221" s="343"/>
      <c r="C221" s="330"/>
      <c r="D221" s="331"/>
      <c r="E221" s="332"/>
      <c r="F221" s="341"/>
      <c r="G221" s="342"/>
      <c r="H221" s="342"/>
    </row>
    <row r="222" spans="2:8" ht="15.75" x14ac:dyDescent="0.25">
      <c r="B222" s="329"/>
      <c r="C222" s="256" t="s">
        <v>583</v>
      </c>
      <c r="D222" s="331"/>
      <c r="E222" s="332"/>
      <c r="F222" s="268">
        <v>3167200.2038030978</v>
      </c>
      <c r="G222" s="269">
        <v>1563833.4447017317</v>
      </c>
      <c r="H222" s="269">
        <v>5570626.4440779034</v>
      </c>
    </row>
    <row r="223" spans="2:8" x14ac:dyDescent="0.25">
      <c r="B223" s="329"/>
      <c r="C223" s="330"/>
      <c r="D223" s="331"/>
      <c r="E223" s="332"/>
      <c r="F223" s="341"/>
      <c r="G223" s="342"/>
      <c r="H223" s="342"/>
    </row>
    <row r="224" spans="2:8" x14ac:dyDescent="0.25">
      <c r="B224" s="329">
        <v>37291</v>
      </c>
      <c r="C224" s="330" t="s">
        <v>584</v>
      </c>
      <c r="D224" s="331">
        <v>0.02</v>
      </c>
      <c r="E224" s="332">
        <v>2018</v>
      </c>
      <c r="F224" s="278">
        <v>3006218.1930685481</v>
      </c>
      <c r="G224" s="279">
        <v>1455009.6054451759</v>
      </c>
      <c r="H224" s="279">
        <v>5181422.1198130911</v>
      </c>
    </row>
    <row r="225" spans="2:8" x14ac:dyDescent="0.25">
      <c r="B225" s="329">
        <v>37291</v>
      </c>
      <c r="C225" s="330" t="s">
        <v>585</v>
      </c>
      <c r="D225" s="331">
        <v>0.02</v>
      </c>
      <c r="E225" s="332">
        <v>2020</v>
      </c>
      <c r="F225" s="278">
        <v>160982.01073454993</v>
      </c>
      <c r="G225" s="279">
        <v>108823.8392565557</v>
      </c>
      <c r="H225" s="279">
        <v>389204.32426481223</v>
      </c>
    </row>
    <row r="226" spans="2:8" x14ac:dyDescent="0.25">
      <c r="B226" s="329"/>
      <c r="C226" s="330"/>
      <c r="D226" s="331"/>
      <c r="E226" s="332"/>
      <c r="F226" s="341"/>
      <c r="G226" s="342"/>
      <c r="H226" s="342"/>
    </row>
    <row r="227" spans="2:8" ht="15.75" x14ac:dyDescent="0.25">
      <c r="B227" s="343"/>
      <c r="C227" s="256" t="s">
        <v>556</v>
      </c>
      <c r="D227" s="331"/>
      <c r="E227" s="332"/>
      <c r="F227" s="268"/>
      <c r="G227" s="269"/>
      <c r="H227" s="269">
        <v>1760.0090474678964</v>
      </c>
    </row>
    <row r="228" spans="2:8" x14ac:dyDescent="0.25">
      <c r="B228" s="343"/>
      <c r="C228" s="330"/>
      <c r="D228" s="331"/>
      <c r="E228" s="332"/>
      <c r="F228" s="344"/>
      <c r="G228" s="328"/>
      <c r="H228" s="269"/>
    </row>
    <row r="229" spans="2:8" ht="31.5" x14ac:dyDescent="0.25">
      <c r="B229" s="343"/>
      <c r="C229" s="345" t="s">
        <v>557</v>
      </c>
      <c r="D229" s="276"/>
      <c r="E229" s="332"/>
      <c r="F229" s="268">
        <v>732388.49053826102</v>
      </c>
      <c r="G229" s="269">
        <v>731864.35428136785</v>
      </c>
      <c r="H229" s="269">
        <v>3034509.5872562421</v>
      </c>
    </row>
    <row r="230" spans="2:8" x14ac:dyDescent="0.25">
      <c r="B230" s="329"/>
      <c r="C230" s="330"/>
      <c r="D230" s="280"/>
      <c r="E230" s="332"/>
      <c r="F230" s="278"/>
      <c r="G230" s="279"/>
      <c r="H230" s="279"/>
    </row>
    <row r="231" spans="2:8" ht="26.25" x14ac:dyDescent="0.25">
      <c r="B231" s="329"/>
      <c r="C231" s="346" t="s">
        <v>586</v>
      </c>
      <c r="D231" s="280"/>
      <c r="E231" s="332"/>
      <c r="F231" s="268">
        <v>731183.82521085721</v>
      </c>
      <c r="G231" s="269">
        <v>730659.68895396404</v>
      </c>
      <c r="H231" s="269">
        <v>3026350.9607385239</v>
      </c>
    </row>
    <row r="232" spans="2:8" ht="26.25" x14ac:dyDescent="0.25">
      <c r="B232" s="329">
        <v>37201</v>
      </c>
      <c r="C232" s="330" t="s">
        <v>587</v>
      </c>
      <c r="D232" s="280">
        <v>0.05</v>
      </c>
      <c r="E232" s="332">
        <v>2015</v>
      </c>
      <c r="F232" s="278">
        <v>27927.680478454222</v>
      </c>
      <c r="G232" s="279">
        <v>27927.680478454222</v>
      </c>
      <c r="H232" s="279">
        <v>100779.4389814149</v>
      </c>
    </row>
    <row r="233" spans="2:8" ht="26.25" x14ac:dyDescent="0.25">
      <c r="B233" s="329">
        <v>37201</v>
      </c>
      <c r="C233" s="330" t="s">
        <v>588</v>
      </c>
      <c r="D233" s="280">
        <v>0.05</v>
      </c>
      <c r="E233" s="332">
        <v>2015</v>
      </c>
      <c r="F233" s="278">
        <v>11059.685048305473</v>
      </c>
      <c r="G233" s="279">
        <v>11059.685048305473</v>
      </c>
      <c r="H233" s="279">
        <v>39746.562485829592</v>
      </c>
    </row>
    <row r="234" spans="2:8" ht="26.25" x14ac:dyDescent="0.25">
      <c r="B234" s="329">
        <v>37201</v>
      </c>
      <c r="C234" s="330" t="s">
        <v>589</v>
      </c>
      <c r="D234" s="280">
        <v>0.05</v>
      </c>
      <c r="E234" s="332">
        <v>2017</v>
      </c>
      <c r="F234" s="278">
        <v>82467.633767827021</v>
      </c>
      <c r="G234" s="279">
        <v>82467.633767827021</v>
      </c>
      <c r="H234" s="279">
        <v>297591.5550416421</v>
      </c>
    </row>
    <row r="235" spans="2:8" ht="26.25" x14ac:dyDescent="0.25">
      <c r="B235" s="329">
        <v>37201</v>
      </c>
      <c r="C235" s="330" t="s">
        <v>590</v>
      </c>
      <c r="D235" s="280">
        <v>0.05</v>
      </c>
      <c r="E235" s="332">
        <v>2017</v>
      </c>
      <c r="F235" s="278">
        <v>45001.37500383376</v>
      </c>
      <c r="G235" s="279">
        <v>45001.37500383376</v>
      </c>
      <c r="H235" s="279">
        <v>161727.02530483922</v>
      </c>
    </row>
    <row r="236" spans="2:8" ht="26.25" x14ac:dyDescent="0.25">
      <c r="B236" s="329">
        <v>37201</v>
      </c>
      <c r="C236" s="330" t="s">
        <v>591</v>
      </c>
      <c r="D236" s="280">
        <v>0.05</v>
      </c>
      <c r="E236" s="332">
        <v>2018</v>
      </c>
      <c r="F236" s="278">
        <v>161894.90808158257</v>
      </c>
      <c r="G236" s="279">
        <v>161894.90808158257</v>
      </c>
      <c r="H236" s="279">
        <v>719454.92658919108</v>
      </c>
    </row>
    <row r="237" spans="2:8" ht="26.25" x14ac:dyDescent="0.25">
      <c r="B237" s="329">
        <v>37201</v>
      </c>
      <c r="C237" s="330" t="s">
        <v>592</v>
      </c>
      <c r="D237" s="280">
        <v>0.05</v>
      </c>
      <c r="E237" s="332">
        <v>2018</v>
      </c>
      <c r="F237" s="278">
        <v>129741.55893267902</v>
      </c>
      <c r="G237" s="279">
        <v>129741.55893267902</v>
      </c>
      <c r="H237" s="279">
        <v>574207.91852096573</v>
      </c>
    </row>
    <row r="238" spans="2:8" ht="26.25" x14ac:dyDescent="0.25">
      <c r="B238" s="329">
        <v>37201</v>
      </c>
      <c r="C238" s="330" t="s">
        <v>593</v>
      </c>
      <c r="D238" s="280">
        <v>0.05</v>
      </c>
      <c r="E238" s="332">
        <v>2019</v>
      </c>
      <c r="F238" s="278">
        <v>6533.8564637325562</v>
      </c>
      <c r="G238" s="279">
        <v>6533.8564637325562</v>
      </c>
      <c r="H238" s="279">
        <v>23577.983472716165</v>
      </c>
    </row>
    <row r="239" spans="2:8" ht="26.25" x14ac:dyDescent="0.25">
      <c r="B239" s="329">
        <v>37201</v>
      </c>
      <c r="C239" s="330" t="s">
        <v>594</v>
      </c>
      <c r="D239" s="280">
        <v>0.05</v>
      </c>
      <c r="E239" s="332">
        <v>2019</v>
      </c>
      <c r="F239" s="278">
        <v>1039.9528906609416</v>
      </c>
      <c r="G239" s="279">
        <v>515.81663376782706</v>
      </c>
      <c r="H239" s="279">
        <v>2178.9773349053039</v>
      </c>
    </row>
    <row r="240" spans="2:8" ht="26.25" x14ac:dyDescent="0.25">
      <c r="B240" s="329">
        <v>37201</v>
      </c>
      <c r="C240" s="330" t="s">
        <v>595</v>
      </c>
      <c r="D240" s="280">
        <v>0.05</v>
      </c>
      <c r="E240" s="332">
        <v>2020</v>
      </c>
      <c r="F240" s="278">
        <v>5518.4116239840505</v>
      </c>
      <c r="G240" s="279">
        <v>5518.4116239840505</v>
      </c>
      <c r="H240" s="279">
        <v>19913.663360778042</v>
      </c>
    </row>
    <row r="241" spans="2:8" ht="26.25" x14ac:dyDescent="0.25">
      <c r="B241" s="329">
        <v>37201</v>
      </c>
      <c r="C241" s="330" t="s">
        <v>596</v>
      </c>
      <c r="D241" s="280">
        <v>0.05</v>
      </c>
      <c r="E241" s="332">
        <v>2020</v>
      </c>
      <c r="F241" s="278">
        <v>2547.1296426928384</v>
      </c>
      <c r="G241" s="279">
        <v>2547.1296426928384</v>
      </c>
      <c r="H241" s="279">
        <v>9153.9358590667944</v>
      </c>
    </row>
    <row r="242" spans="2:8" ht="26.25" x14ac:dyDescent="0.25">
      <c r="B242" s="329">
        <v>37201</v>
      </c>
      <c r="C242" s="330" t="s">
        <v>597</v>
      </c>
      <c r="D242" s="280">
        <v>0.05</v>
      </c>
      <c r="E242" s="332">
        <v>2027</v>
      </c>
      <c r="F242" s="278">
        <v>8980.5246741297342</v>
      </c>
      <c r="G242" s="279">
        <v>8980.5246741297342</v>
      </c>
      <c r="H242" s="279">
        <v>32403.607694018523</v>
      </c>
    </row>
    <row r="243" spans="2:8" ht="26.25" x14ac:dyDescent="0.25">
      <c r="B243" s="329">
        <v>37201</v>
      </c>
      <c r="C243" s="330" t="s">
        <v>598</v>
      </c>
      <c r="D243" s="280">
        <v>0.05</v>
      </c>
      <c r="E243" s="332">
        <v>2027</v>
      </c>
      <c r="F243" s="278">
        <v>25517.511884680265</v>
      </c>
      <c r="G243" s="279">
        <v>25517.511884680265</v>
      </c>
      <c r="H243" s="279">
        <v>92043.842901192591</v>
      </c>
    </row>
    <row r="244" spans="2:8" ht="26.25" x14ac:dyDescent="0.25">
      <c r="B244" s="329">
        <v>37201</v>
      </c>
      <c r="C244" s="330" t="s">
        <v>599</v>
      </c>
      <c r="D244" s="280">
        <v>0.05</v>
      </c>
      <c r="E244" s="332">
        <v>2027</v>
      </c>
      <c r="F244" s="278">
        <v>26130.86474467106</v>
      </c>
      <c r="G244" s="279">
        <v>26130.86474467106</v>
      </c>
      <c r="H244" s="279">
        <v>93880.158924495743</v>
      </c>
    </row>
    <row r="245" spans="2:8" ht="26.25" x14ac:dyDescent="0.25">
      <c r="B245" s="329">
        <v>37201</v>
      </c>
      <c r="C245" s="330" t="s">
        <v>600</v>
      </c>
      <c r="D245" s="280">
        <v>0.05</v>
      </c>
      <c r="E245" s="332">
        <v>2030</v>
      </c>
      <c r="F245" s="278">
        <v>14533.960128814599</v>
      </c>
      <c r="G245" s="279">
        <v>14533.960128814599</v>
      </c>
      <c r="H245" s="279">
        <v>52232.495951312099</v>
      </c>
    </row>
    <row r="246" spans="2:8" ht="26.25" x14ac:dyDescent="0.25">
      <c r="B246" s="329">
        <v>37201</v>
      </c>
      <c r="C246" s="330" t="s">
        <v>601</v>
      </c>
      <c r="D246" s="280">
        <v>0.05</v>
      </c>
      <c r="E246" s="332">
        <v>2030</v>
      </c>
      <c r="F246" s="278">
        <v>1934.706824106732</v>
      </c>
      <c r="G246" s="279">
        <v>1934.706824106732</v>
      </c>
      <c r="H246" s="279">
        <v>6981.5561104957105</v>
      </c>
    </row>
    <row r="247" spans="2:8" ht="26.25" x14ac:dyDescent="0.25">
      <c r="B247" s="329">
        <v>37201</v>
      </c>
      <c r="C247" s="330" t="s">
        <v>602</v>
      </c>
      <c r="D247" s="280">
        <v>0.05</v>
      </c>
      <c r="E247" s="332">
        <v>2031</v>
      </c>
      <c r="F247" s="278">
        <v>443.12222051832538</v>
      </c>
      <c r="G247" s="279">
        <v>443.12222051832538</v>
      </c>
      <c r="H247" s="279">
        <v>1599.0446770010774</v>
      </c>
    </row>
    <row r="248" spans="2:8" ht="26.25" x14ac:dyDescent="0.25">
      <c r="B248" s="329">
        <v>37201</v>
      </c>
      <c r="C248" s="330" t="s">
        <v>603</v>
      </c>
      <c r="D248" s="280">
        <v>0.05</v>
      </c>
      <c r="E248" s="332">
        <v>2031</v>
      </c>
      <c r="F248" s="278">
        <v>144749.82901395491</v>
      </c>
      <c r="G248" s="279">
        <v>144749.82901395491</v>
      </c>
      <c r="H248" s="279">
        <v>643262.82613530615</v>
      </c>
    </row>
    <row r="249" spans="2:8" ht="26.25" x14ac:dyDescent="0.25">
      <c r="B249" s="329">
        <v>37201</v>
      </c>
      <c r="C249" s="330" t="s">
        <v>604</v>
      </c>
      <c r="D249" s="280">
        <v>0.05</v>
      </c>
      <c r="E249" s="332">
        <v>2031</v>
      </c>
      <c r="F249" s="278">
        <v>35161.113786229107</v>
      </c>
      <c r="G249" s="279">
        <v>35161.113786229107</v>
      </c>
      <c r="H249" s="279">
        <v>155615.44139335322</v>
      </c>
    </row>
    <row r="250" spans="2:8" x14ac:dyDescent="0.25">
      <c r="B250" s="329"/>
      <c r="C250" s="330"/>
      <c r="D250" s="280"/>
      <c r="E250" s="332"/>
      <c r="F250" s="278"/>
      <c r="G250" s="279"/>
      <c r="H250" s="279"/>
    </row>
    <row r="251" spans="2:8" ht="26.25" x14ac:dyDescent="0.25">
      <c r="B251" s="329"/>
      <c r="C251" s="346" t="s">
        <v>605</v>
      </c>
      <c r="D251" s="280"/>
      <c r="E251" s="332"/>
      <c r="F251" s="268">
        <v>1204.6653274037724</v>
      </c>
      <c r="G251" s="269">
        <v>1204.6653274037724</v>
      </c>
      <c r="H251" s="269">
        <v>8158.6265177181385</v>
      </c>
    </row>
    <row r="252" spans="2:8" ht="26.25" x14ac:dyDescent="0.25">
      <c r="B252" s="329">
        <v>37201</v>
      </c>
      <c r="C252" s="330" t="s">
        <v>606</v>
      </c>
      <c r="D252" s="280">
        <v>5.5E-2</v>
      </c>
      <c r="E252" s="332">
        <v>2018</v>
      </c>
      <c r="F252" s="278">
        <v>1204.6653274037724</v>
      </c>
      <c r="G252" s="279">
        <v>1204.6653274037724</v>
      </c>
      <c r="H252" s="279">
        <v>8158.6265177181385</v>
      </c>
    </row>
    <row r="253" spans="2:8" x14ac:dyDescent="0.25">
      <c r="B253" s="329"/>
      <c r="C253" s="330"/>
      <c r="D253" s="280"/>
      <c r="E253" s="332"/>
      <c r="F253" s="278"/>
      <c r="G253" s="279"/>
      <c r="H253" s="279"/>
    </row>
    <row r="254" spans="2:8" ht="31.5" x14ac:dyDescent="0.25">
      <c r="B254" s="329"/>
      <c r="C254" s="345" t="s">
        <v>559</v>
      </c>
      <c r="D254" s="280"/>
      <c r="E254" s="332"/>
      <c r="F254" s="268">
        <v>262636.57778909762</v>
      </c>
      <c r="G254" s="269">
        <v>262636.57778909762</v>
      </c>
      <c r="H254" s="269">
        <v>543447.60676120082</v>
      </c>
    </row>
    <row r="255" spans="2:8" x14ac:dyDescent="0.25">
      <c r="B255" s="329"/>
      <c r="C255" s="330"/>
      <c r="D255" s="280"/>
      <c r="E255" s="332"/>
      <c r="F255" s="278"/>
      <c r="G255" s="279"/>
      <c r="H255" s="279"/>
    </row>
    <row r="256" spans="2:8" x14ac:dyDescent="0.25">
      <c r="B256" s="329">
        <v>38321</v>
      </c>
      <c r="C256" s="330" t="s">
        <v>607</v>
      </c>
      <c r="D256" s="280">
        <v>1.18E-2</v>
      </c>
      <c r="E256" s="332">
        <v>2038</v>
      </c>
      <c r="F256" s="278">
        <v>262636.57778909762</v>
      </c>
      <c r="G256" s="279">
        <v>262636.57778909762</v>
      </c>
      <c r="H256" s="279">
        <v>543447.60676120082</v>
      </c>
    </row>
    <row r="257" spans="2:9" x14ac:dyDescent="0.25">
      <c r="B257" s="224"/>
      <c r="C257" s="347"/>
      <c r="D257" s="348"/>
      <c r="E257" s="349"/>
      <c r="F257" s="350"/>
      <c r="G257" s="351"/>
      <c r="H257" s="352"/>
    </row>
    <row r="258" spans="2:9" x14ac:dyDescent="0.25">
      <c r="B258" s="353"/>
      <c r="C258" s="354"/>
      <c r="D258" s="354"/>
      <c r="E258" s="355"/>
      <c r="F258" s="356"/>
      <c r="G258" s="357"/>
      <c r="H258" s="357"/>
    </row>
    <row r="259" spans="2:9" x14ac:dyDescent="0.25">
      <c r="B259" s="573" t="s">
        <v>49</v>
      </c>
      <c r="C259" s="574"/>
      <c r="D259" s="574"/>
      <c r="E259" s="575"/>
      <c r="F259" s="358">
        <v>10670289.417813634</v>
      </c>
      <c r="G259" s="359">
        <v>8609794.0246328022</v>
      </c>
      <c r="H259" s="359">
        <v>28422887.342546534</v>
      </c>
      <c r="I259" s="536">
        <f>+H259-H254-H229</f>
        <v>24844930.14852909</v>
      </c>
    </row>
    <row r="260" spans="2:9" ht="15.75" thickBot="1" x14ac:dyDescent="0.3">
      <c r="B260" s="360"/>
      <c r="C260" s="361"/>
      <c r="D260" s="361"/>
      <c r="E260" s="362"/>
      <c r="F260" s="363"/>
      <c r="G260" s="364"/>
      <c r="H260" s="364"/>
    </row>
    <row r="261" spans="2:9" ht="15.75" thickTop="1" x14ac:dyDescent="0.25">
      <c r="B261" s="308"/>
      <c r="C261" s="308"/>
      <c r="D261" s="308"/>
      <c r="E261" s="308"/>
      <c r="F261" s="310"/>
      <c r="G261" s="310"/>
      <c r="H261" s="310"/>
    </row>
    <row r="262" spans="2:9" x14ac:dyDescent="0.25">
      <c r="B262" s="307" t="s">
        <v>608</v>
      </c>
      <c r="C262" s="308"/>
      <c r="D262" s="308"/>
      <c r="E262" s="308"/>
      <c r="F262" s="308"/>
      <c r="G262" s="308"/>
      <c r="H262" s="365"/>
    </row>
    <row r="263" spans="2:9" x14ac:dyDescent="0.25">
      <c r="B263" s="307" t="s">
        <v>609</v>
      </c>
      <c r="C263" s="308"/>
      <c r="D263" s="308"/>
      <c r="E263" s="308"/>
      <c r="F263" s="308"/>
      <c r="G263" s="308"/>
      <c r="H263" s="308"/>
    </row>
    <row r="264" spans="2:9" x14ac:dyDescent="0.25">
      <c r="B264" s="307" t="s">
        <v>610</v>
      </c>
      <c r="C264" s="308"/>
      <c r="D264" s="308"/>
      <c r="E264" s="308"/>
      <c r="F264" s="308"/>
      <c r="G264" s="308"/>
      <c r="H264" s="308"/>
    </row>
    <row r="266" spans="2:9" x14ac:dyDescent="0.25">
      <c r="B266" s="191" t="s">
        <v>476</v>
      </c>
      <c r="C266" s="308"/>
      <c r="D266" s="308"/>
      <c r="E266" s="308"/>
      <c r="F266" s="308"/>
      <c r="G266" s="308"/>
      <c r="H266" s="366"/>
    </row>
    <row r="267" spans="2:9" x14ac:dyDescent="0.25">
      <c r="B267" s="309" t="s">
        <v>284</v>
      </c>
      <c r="C267" s="308"/>
      <c r="D267" s="308"/>
      <c r="E267" s="308"/>
      <c r="F267" s="308"/>
      <c r="G267" s="308"/>
      <c r="H267" s="310"/>
    </row>
    <row r="268" spans="2:9" x14ac:dyDescent="0.25">
      <c r="B268" s="308"/>
      <c r="C268" s="308"/>
      <c r="D268" s="308"/>
      <c r="E268" s="308"/>
      <c r="F268" s="308"/>
      <c r="G268" s="308"/>
      <c r="H268" s="310"/>
    </row>
    <row r="269" spans="2:9" x14ac:dyDescent="0.25">
      <c r="B269" s="308"/>
      <c r="C269" s="308"/>
      <c r="D269" s="308"/>
      <c r="E269" s="308"/>
      <c r="F269" s="308"/>
      <c r="G269" s="308"/>
      <c r="H269" s="310"/>
    </row>
    <row r="270" spans="2:9" ht="16.5" x14ac:dyDescent="0.25">
      <c r="B270" s="576" t="s">
        <v>611</v>
      </c>
      <c r="C270" s="576"/>
      <c r="D270" s="576"/>
      <c r="E270" s="576"/>
      <c r="F270" s="576"/>
      <c r="G270" s="576"/>
      <c r="H270" s="576"/>
    </row>
    <row r="271" spans="2:9" x14ac:dyDescent="0.25">
      <c r="B271" s="553" t="s">
        <v>515</v>
      </c>
      <c r="C271" s="553"/>
      <c r="D271" s="553"/>
      <c r="E271" s="553"/>
      <c r="F271" s="553"/>
      <c r="G271" s="553"/>
      <c r="H271" s="553"/>
    </row>
    <row r="272" spans="2:9" x14ac:dyDescent="0.25">
      <c r="B272" s="367"/>
      <c r="C272" s="367"/>
      <c r="D272" s="367"/>
      <c r="E272" s="367"/>
      <c r="F272" s="367"/>
      <c r="G272" s="367"/>
      <c r="H272" s="367"/>
    </row>
    <row r="273" spans="2:8" x14ac:dyDescent="0.25">
      <c r="B273" s="367"/>
      <c r="C273" s="367"/>
      <c r="D273" s="367"/>
      <c r="E273" s="367"/>
      <c r="F273" s="367"/>
      <c r="G273" s="367"/>
      <c r="H273" s="367"/>
    </row>
    <row r="274" spans="2:8" ht="15.75" thickBot="1" x14ac:dyDescent="0.3">
      <c r="B274" s="199"/>
      <c r="C274" s="199"/>
      <c r="D274" s="368"/>
      <c r="E274" s="199"/>
      <c r="F274" s="199"/>
      <c r="G274" s="199"/>
      <c r="H274" s="369" t="s">
        <v>516</v>
      </c>
    </row>
    <row r="275" spans="2:8" ht="15.75" thickTop="1" x14ac:dyDescent="0.25">
      <c r="B275" s="577" t="s">
        <v>517</v>
      </c>
      <c r="C275" s="580" t="s">
        <v>518</v>
      </c>
      <c r="D275" s="583" t="s">
        <v>519</v>
      </c>
      <c r="E275" s="586" t="s">
        <v>520</v>
      </c>
      <c r="F275" s="589" t="s">
        <v>521</v>
      </c>
      <c r="G275" s="592" t="s">
        <v>522</v>
      </c>
      <c r="H275" s="589" t="s">
        <v>523</v>
      </c>
    </row>
    <row r="276" spans="2:8" x14ac:dyDescent="0.25">
      <c r="B276" s="578"/>
      <c r="C276" s="581"/>
      <c r="D276" s="584"/>
      <c r="E276" s="587"/>
      <c r="F276" s="590"/>
      <c r="G276" s="593"/>
      <c r="H276" s="590"/>
    </row>
    <row r="277" spans="2:8" x14ac:dyDescent="0.25">
      <c r="B277" s="578"/>
      <c r="C277" s="581"/>
      <c r="D277" s="584"/>
      <c r="E277" s="587"/>
      <c r="F277" s="590"/>
      <c r="G277" s="593"/>
      <c r="H277" s="590"/>
    </row>
    <row r="278" spans="2:8" x14ac:dyDescent="0.25">
      <c r="B278" s="578"/>
      <c r="C278" s="581"/>
      <c r="D278" s="584"/>
      <c r="E278" s="587"/>
      <c r="F278" s="590"/>
      <c r="G278" s="593"/>
      <c r="H278" s="590"/>
    </row>
    <row r="279" spans="2:8" x14ac:dyDescent="0.25">
      <c r="B279" s="579"/>
      <c r="C279" s="582"/>
      <c r="D279" s="585"/>
      <c r="E279" s="588"/>
      <c r="F279" s="591"/>
      <c r="G279" s="594"/>
      <c r="H279" s="591"/>
    </row>
    <row r="280" spans="2:8" x14ac:dyDescent="0.25">
      <c r="B280" s="370"/>
      <c r="C280" s="371"/>
      <c r="D280" s="372"/>
      <c r="E280" s="373"/>
      <c r="F280" s="374"/>
      <c r="G280" s="375"/>
      <c r="H280" s="376"/>
    </row>
    <row r="281" spans="2:8" x14ac:dyDescent="0.25">
      <c r="B281" s="377"/>
      <c r="C281" s="371"/>
      <c r="D281" s="372"/>
      <c r="E281" s="373"/>
      <c r="F281" s="374"/>
      <c r="G281" s="378"/>
      <c r="H281" s="376"/>
    </row>
    <row r="282" spans="2:8" x14ac:dyDescent="0.25">
      <c r="B282" s="379"/>
      <c r="C282" s="380" t="s">
        <v>612</v>
      </c>
      <c r="D282" s="381"/>
      <c r="E282" s="382"/>
      <c r="F282" s="383">
        <v>17340736.982999999</v>
      </c>
      <c r="G282" s="384">
        <v>17324777.583000001</v>
      </c>
      <c r="H282" s="383">
        <v>17340736.982999999</v>
      </c>
    </row>
    <row r="283" spans="2:8" ht="15.75" x14ac:dyDescent="0.25">
      <c r="B283" s="379"/>
      <c r="C283" s="380"/>
      <c r="D283" s="381"/>
      <c r="E283" s="382"/>
      <c r="F283" s="385"/>
      <c r="G283" s="386"/>
      <c r="H283" s="385"/>
    </row>
    <row r="284" spans="2:8" x14ac:dyDescent="0.25">
      <c r="B284" s="387">
        <v>41472</v>
      </c>
      <c r="C284" s="388" t="s">
        <v>613</v>
      </c>
      <c r="D284" s="280">
        <v>0.04</v>
      </c>
      <c r="E284" s="389">
        <v>2016</v>
      </c>
      <c r="F284" s="279">
        <v>197681.68400000001</v>
      </c>
      <c r="G284" s="390">
        <v>197681.68400000001</v>
      </c>
      <c r="H284" s="279">
        <v>197681.68400000001</v>
      </c>
    </row>
    <row r="285" spans="2:8" x14ac:dyDescent="0.25">
      <c r="B285" s="387">
        <v>41350</v>
      </c>
      <c r="C285" s="388" t="s">
        <v>614</v>
      </c>
      <c r="D285" s="280">
        <v>0.04</v>
      </c>
      <c r="E285" s="389">
        <v>2016</v>
      </c>
      <c r="F285" s="279">
        <v>22768</v>
      </c>
      <c r="G285" s="390">
        <v>6808.6</v>
      </c>
      <c r="H285" s="279">
        <v>22768</v>
      </c>
    </row>
    <row r="286" spans="2:8" x14ac:dyDescent="0.25">
      <c r="B286" s="387">
        <v>38628</v>
      </c>
      <c r="C286" s="388" t="s">
        <v>615</v>
      </c>
      <c r="D286" s="280">
        <v>7.0000000000000007E-2</v>
      </c>
      <c r="E286" s="389">
        <v>2015</v>
      </c>
      <c r="F286" s="279">
        <v>5944623.5060000001</v>
      </c>
      <c r="G286" s="390">
        <v>5944623.5060000001</v>
      </c>
      <c r="H286" s="279">
        <v>5944623.5060000001</v>
      </c>
    </row>
    <row r="287" spans="2:8" x14ac:dyDescent="0.25">
      <c r="B287" s="387">
        <v>39189</v>
      </c>
      <c r="C287" s="388" t="s">
        <v>616</v>
      </c>
      <c r="D287" s="280">
        <v>7.0000000000000007E-2</v>
      </c>
      <c r="E287" s="389">
        <v>2017</v>
      </c>
      <c r="F287" s="279">
        <v>6840075.7709999997</v>
      </c>
      <c r="G287" s="390">
        <v>6840075.7709999997</v>
      </c>
      <c r="H287" s="279">
        <v>6840075.7709999997</v>
      </c>
    </row>
    <row r="288" spans="2:8" x14ac:dyDescent="0.25">
      <c r="B288" s="387">
        <v>40876</v>
      </c>
      <c r="C288" s="388" t="s">
        <v>617</v>
      </c>
      <c r="D288" s="280">
        <v>0.09</v>
      </c>
      <c r="E288" s="389">
        <v>2018</v>
      </c>
      <c r="F288" s="279">
        <v>3374359.68</v>
      </c>
      <c r="G288" s="390">
        <v>3374359.68</v>
      </c>
      <c r="H288" s="279">
        <v>3374359.68</v>
      </c>
    </row>
    <row r="289" spans="2:8" x14ac:dyDescent="0.25">
      <c r="B289" s="387">
        <v>40983</v>
      </c>
      <c r="C289" s="388" t="s">
        <v>618</v>
      </c>
      <c r="D289" s="372">
        <v>0.09</v>
      </c>
      <c r="E289" s="389">
        <v>2019</v>
      </c>
      <c r="F289" s="279">
        <v>961228.34199999995</v>
      </c>
      <c r="G289" s="390">
        <v>961228.34199999995</v>
      </c>
      <c r="H289" s="279">
        <v>961228.34199999995</v>
      </c>
    </row>
    <row r="290" spans="2:8" x14ac:dyDescent="0.25">
      <c r="B290" s="387"/>
      <c r="C290" s="391"/>
      <c r="D290" s="372"/>
      <c r="E290" s="373"/>
      <c r="F290" s="374"/>
      <c r="G290" s="375"/>
      <c r="H290" s="376"/>
    </row>
    <row r="291" spans="2:8" ht="60" x14ac:dyDescent="0.25">
      <c r="B291" s="392"/>
      <c r="C291" s="393" t="s">
        <v>577</v>
      </c>
      <c r="D291" s="381"/>
      <c r="E291" s="382"/>
      <c r="F291" s="383">
        <v>30372754.066837516</v>
      </c>
      <c r="G291" s="384">
        <v>30372754.066837516</v>
      </c>
      <c r="H291" s="383">
        <v>35678234.243570246</v>
      </c>
    </row>
    <row r="292" spans="2:8" ht="15.75" x14ac:dyDescent="0.25">
      <c r="B292" s="392"/>
      <c r="C292" s="380"/>
      <c r="D292" s="381"/>
      <c r="E292" s="382"/>
      <c r="F292" s="385"/>
      <c r="G292" s="386"/>
      <c r="H292" s="385"/>
    </row>
    <row r="293" spans="2:8" x14ac:dyDescent="0.25">
      <c r="B293" s="387">
        <v>37986</v>
      </c>
      <c r="C293" s="394" t="s">
        <v>619</v>
      </c>
      <c r="D293" s="331">
        <v>2.5000000000000001E-2</v>
      </c>
      <c r="E293" s="277">
        <v>2038</v>
      </c>
      <c r="F293" s="279">
        <v>5296689.1950000003</v>
      </c>
      <c r="G293" s="390">
        <v>5296689.1950000003</v>
      </c>
      <c r="H293" s="279">
        <v>5296689.1950000003</v>
      </c>
    </row>
    <row r="294" spans="2:8" x14ac:dyDescent="0.25">
      <c r="B294" s="387">
        <v>37986</v>
      </c>
      <c r="C294" s="394" t="s">
        <v>620</v>
      </c>
      <c r="D294" s="331">
        <v>2.5000000000000001E-2</v>
      </c>
      <c r="E294" s="277">
        <v>2038</v>
      </c>
      <c r="F294" s="279">
        <v>1229562.8419999999</v>
      </c>
      <c r="G294" s="390">
        <v>1229562.8419999999</v>
      </c>
      <c r="H294" s="279">
        <v>1229562.8419999999</v>
      </c>
    </row>
    <row r="295" spans="2:8" x14ac:dyDescent="0.25">
      <c r="B295" s="387">
        <v>37986</v>
      </c>
      <c r="C295" s="394" t="s">
        <v>621</v>
      </c>
      <c r="D295" s="331">
        <v>2.5000000000000001E-2</v>
      </c>
      <c r="E295" s="277">
        <v>2038</v>
      </c>
      <c r="F295" s="279">
        <v>96939.179000000004</v>
      </c>
      <c r="G295" s="390">
        <v>96939.179000000004</v>
      </c>
      <c r="H295" s="279">
        <v>96939.179000000004</v>
      </c>
    </row>
    <row r="296" spans="2:8" x14ac:dyDescent="0.25">
      <c r="B296" s="387">
        <v>37986</v>
      </c>
      <c r="C296" s="394" t="s">
        <v>622</v>
      </c>
      <c r="D296" s="331">
        <v>2.5000000000000001E-2</v>
      </c>
      <c r="E296" s="277">
        <v>2038</v>
      </c>
      <c r="F296" s="279">
        <v>71439.702000000005</v>
      </c>
      <c r="G296" s="390">
        <v>71439.702000000005</v>
      </c>
      <c r="H296" s="279">
        <v>71439.702000000005</v>
      </c>
    </row>
    <row r="297" spans="2:8" x14ac:dyDescent="0.25">
      <c r="B297" s="387">
        <v>37986</v>
      </c>
      <c r="C297" s="394" t="s">
        <v>623</v>
      </c>
      <c r="D297" s="331">
        <v>2.2599999999999999E-2</v>
      </c>
      <c r="E297" s="277">
        <v>2038</v>
      </c>
      <c r="F297" s="279">
        <v>6920841.4680412365</v>
      </c>
      <c r="G297" s="390">
        <v>6920841.4680412365</v>
      </c>
      <c r="H297" s="279">
        <v>6920841.4680412365</v>
      </c>
    </row>
    <row r="298" spans="2:8" x14ac:dyDescent="0.25">
      <c r="B298" s="387">
        <v>37986</v>
      </c>
      <c r="C298" s="394" t="s">
        <v>624</v>
      </c>
      <c r="D298" s="331">
        <v>2.2599999999999999E-2</v>
      </c>
      <c r="E298" s="277">
        <v>2038</v>
      </c>
      <c r="F298" s="279">
        <v>1977059.6975945015</v>
      </c>
      <c r="G298" s="390">
        <v>1977059.6975945015</v>
      </c>
      <c r="H298" s="279">
        <v>1977059.6975945015</v>
      </c>
    </row>
    <row r="299" spans="2:8" x14ac:dyDescent="0.25">
      <c r="B299" s="387">
        <v>37986</v>
      </c>
      <c r="C299" s="394" t="s">
        <v>625</v>
      </c>
      <c r="D299" s="331">
        <v>4.4999999999999997E-3</v>
      </c>
      <c r="E299" s="277">
        <v>2038</v>
      </c>
      <c r="F299" s="279">
        <v>197458.26210826213</v>
      </c>
      <c r="G299" s="390">
        <v>197458.26210826213</v>
      </c>
      <c r="H299" s="279">
        <v>197458.26210826213</v>
      </c>
    </row>
    <row r="300" spans="2:8" x14ac:dyDescent="0.25">
      <c r="B300" s="387">
        <v>37986</v>
      </c>
      <c r="C300" s="394" t="s">
        <v>626</v>
      </c>
      <c r="D300" s="331">
        <v>4.4999999999999997E-3</v>
      </c>
      <c r="E300" s="277">
        <v>2038</v>
      </c>
      <c r="F300" s="279">
        <v>8109.0503323836656</v>
      </c>
      <c r="G300" s="390">
        <v>8109.0503323836656</v>
      </c>
      <c r="H300" s="279">
        <v>8109.0503323836656</v>
      </c>
    </row>
    <row r="301" spans="2:8" x14ac:dyDescent="0.25">
      <c r="B301" s="387">
        <v>37986</v>
      </c>
      <c r="C301" s="394" t="s">
        <v>627</v>
      </c>
      <c r="D301" s="280">
        <v>8.2799999999999999E-2</v>
      </c>
      <c r="E301" s="277">
        <v>2033</v>
      </c>
      <c r="F301" s="279">
        <v>3048488.227</v>
      </c>
      <c r="G301" s="390">
        <v>3048488.227</v>
      </c>
      <c r="H301" s="279">
        <v>4274096.3368100002</v>
      </c>
    </row>
    <row r="302" spans="2:8" x14ac:dyDescent="0.25">
      <c r="B302" s="387">
        <v>37986</v>
      </c>
      <c r="C302" s="394" t="s">
        <v>628</v>
      </c>
      <c r="D302" s="280">
        <v>8.2799999999999999E-2</v>
      </c>
      <c r="E302" s="277">
        <v>2033</v>
      </c>
      <c r="F302" s="279">
        <v>3651085.5049999999</v>
      </c>
      <c r="G302" s="390">
        <v>3651085.5049999999</v>
      </c>
      <c r="H302" s="279">
        <v>5118960.6192600001</v>
      </c>
    </row>
    <row r="303" spans="2:8" x14ac:dyDescent="0.25">
      <c r="B303" s="387">
        <v>37986</v>
      </c>
      <c r="C303" s="394" t="s">
        <v>629</v>
      </c>
      <c r="D303" s="280">
        <v>8.2799999999999999E-2</v>
      </c>
      <c r="E303" s="277">
        <v>2033</v>
      </c>
      <c r="F303" s="279">
        <v>929895.88899999997</v>
      </c>
      <c r="G303" s="390">
        <v>929895.88899999997</v>
      </c>
      <c r="H303" s="279">
        <v>1303749.3724199999</v>
      </c>
    </row>
    <row r="304" spans="2:8" x14ac:dyDescent="0.25">
      <c r="B304" s="387">
        <v>37986</v>
      </c>
      <c r="C304" s="394" t="s">
        <v>630</v>
      </c>
      <c r="D304" s="280">
        <v>8.2799999999999999E-2</v>
      </c>
      <c r="E304" s="277">
        <v>2033</v>
      </c>
      <c r="F304" s="279">
        <v>131475.87</v>
      </c>
      <c r="G304" s="390">
        <v>131475.87</v>
      </c>
      <c r="H304" s="279">
        <v>184334.16581999999</v>
      </c>
    </row>
    <row r="305" spans="2:8" x14ac:dyDescent="0.25">
      <c r="B305" s="387">
        <v>37986</v>
      </c>
      <c r="C305" s="394" t="s">
        <v>631</v>
      </c>
      <c r="D305" s="280">
        <v>7.8200000000000006E-2</v>
      </c>
      <c r="E305" s="277">
        <v>2033</v>
      </c>
      <c r="F305" s="279">
        <v>3111341.0611683847</v>
      </c>
      <c r="G305" s="390">
        <v>3111341.0611683847</v>
      </c>
      <c r="H305" s="279">
        <v>4281527.9461993128</v>
      </c>
    </row>
    <row r="306" spans="2:8" x14ac:dyDescent="0.25">
      <c r="B306" s="387">
        <v>37986</v>
      </c>
      <c r="C306" s="394" t="s">
        <v>632</v>
      </c>
      <c r="D306" s="280">
        <v>7.8200000000000006E-2</v>
      </c>
      <c r="E306" s="277">
        <v>2033</v>
      </c>
      <c r="F306" s="279">
        <v>2658507.0281786942</v>
      </c>
      <c r="G306" s="390">
        <v>2658507.0281786942</v>
      </c>
      <c r="H306" s="279">
        <v>3658381.3579518893</v>
      </c>
    </row>
    <row r="307" spans="2:8" x14ac:dyDescent="0.25">
      <c r="B307" s="387">
        <v>37986</v>
      </c>
      <c r="C307" s="394" t="s">
        <v>633</v>
      </c>
      <c r="D307" s="280">
        <v>4.3299999999999998E-2</v>
      </c>
      <c r="E307" s="277">
        <v>2033</v>
      </c>
      <c r="F307" s="279">
        <v>53870.740740740737</v>
      </c>
      <c r="G307" s="390">
        <v>53870.740740740737</v>
      </c>
      <c r="H307" s="279">
        <v>64374.754059449195</v>
      </c>
    </row>
    <row r="308" spans="2:8" x14ac:dyDescent="0.25">
      <c r="B308" s="387">
        <v>37986</v>
      </c>
      <c r="C308" s="394" t="s">
        <v>634</v>
      </c>
      <c r="D308" s="280">
        <v>4.3299999999999998E-2</v>
      </c>
      <c r="E308" s="277">
        <v>2033</v>
      </c>
      <c r="F308" s="279">
        <v>24206.647673314339</v>
      </c>
      <c r="G308" s="390">
        <v>24206.647673314339</v>
      </c>
      <c r="H308" s="279">
        <v>28926.592973219373</v>
      </c>
    </row>
    <row r="309" spans="2:8" x14ac:dyDescent="0.25">
      <c r="B309" s="387">
        <v>40331</v>
      </c>
      <c r="C309" s="394" t="s">
        <v>635</v>
      </c>
      <c r="D309" s="280">
        <v>8.7499999999999994E-2</v>
      </c>
      <c r="E309" s="277">
        <v>2017</v>
      </c>
      <c r="F309" s="279">
        <v>965783.70200000005</v>
      </c>
      <c r="G309" s="390">
        <v>965783.70200000005</v>
      </c>
      <c r="H309" s="279">
        <v>965783.70200000005</v>
      </c>
    </row>
    <row r="310" spans="2:8" x14ac:dyDescent="0.25">
      <c r="B310" s="387"/>
      <c r="C310" s="395"/>
      <c r="D310" s="372"/>
      <c r="E310" s="373"/>
      <c r="F310" s="374"/>
      <c r="G310" s="378"/>
      <c r="H310" s="376"/>
    </row>
    <row r="311" spans="2:8" ht="30" x14ac:dyDescent="0.25">
      <c r="B311" s="392"/>
      <c r="C311" s="393" t="s">
        <v>151</v>
      </c>
      <c r="D311" s="381"/>
      <c r="E311" s="382"/>
      <c r="F311" s="383">
        <v>1694803.2259999998</v>
      </c>
      <c r="G311" s="396">
        <v>1694803.2259999998</v>
      </c>
      <c r="H311" s="383">
        <v>1694803.2259999998</v>
      </c>
    </row>
    <row r="312" spans="2:8" ht="15.75" x14ac:dyDescent="0.25">
      <c r="B312" s="392"/>
      <c r="C312" s="380"/>
      <c r="D312" s="381"/>
      <c r="E312" s="382"/>
      <c r="F312" s="385"/>
      <c r="G312" s="386"/>
      <c r="H312" s="385"/>
    </row>
    <row r="313" spans="2:8" x14ac:dyDescent="0.25">
      <c r="B313" s="392">
        <v>41313</v>
      </c>
      <c r="C313" s="394" t="s">
        <v>636</v>
      </c>
      <c r="D313" s="280" t="s">
        <v>534</v>
      </c>
      <c r="E313" s="277">
        <v>2015</v>
      </c>
      <c r="F313" s="279">
        <v>382725</v>
      </c>
      <c r="G313" s="390">
        <v>382725</v>
      </c>
      <c r="H313" s="279">
        <v>382725</v>
      </c>
    </row>
    <row r="314" spans="2:8" x14ac:dyDescent="0.25">
      <c r="B314" s="392">
        <v>41465</v>
      </c>
      <c r="C314" s="394" t="s">
        <v>636</v>
      </c>
      <c r="D314" s="280" t="s">
        <v>534</v>
      </c>
      <c r="E314" s="277">
        <v>2015</v>
      </c>
      <c r="F314" s="279">
        <v>248010</v>
      </c>
      <c r="G314" s="390">
        <v>248010</v>
      </c>
      <c r="H314" s="279">
        <v>248010</v>
      </c>
    </row>
    <row r="315" spans="2:8" x14ac:dyDescent="0.25">
      <c r="B315" s="392">
        <v>41579</v>
      </c>
      <c r="C315" s="394" t="s">
        <v>636</v>
      </c>
      <c r="D315" s="280" t="s">
        <v>534</v>
      </c>
      <c r="E315" s="277">
        <v>2015</v>
      </c>
      <c r="F315" s="279">
        <v>34877.457999999999</v>
      </c>
      <c r="G315" s="390">
        <v>34877.457999999999</v>
      </c>
      <c r="H315" s="279">
        <v>34877.457999999999</v>
      </c>
    </row>
    <row r="316" spans="2:8" x14ac:dyDescent="0.25">
      <c r="B316" s="392">
        <v>41484</v>
      </c>
      <c r="C316" s="394" t="s">
        <v>637</v>
      </c>
      <c r="D316" s="280">
        <v>0.01</v>
      </c>
      <c r="E316" s="277">
        <v>2014</v>
      </c>
      <c r="F316" s="279">
        <v>41212.5</v>
      </c>
      <c r="G316" s="390">
        <v>41212.5</v>
      </c>
      <c r="H316" s="279">
        <v>41212.5</v>
      </c>
    </row>
    <row r="317" spans="2:8" x14ac:dyDescent="0.25">
      <c r="B317" s="392">
        <v>41512</v>
      </c>
      <c r="C317" s="394" t="s">
        <v>637</v>
      </c>
      <c r="D317" s="280">
        <v>0.01</v>
      </c>
      <c r="E317" s="277">
        <v>2014</v>
      </c>
      <c r="F317" s="279">
        <v>43417.5</v>
      </c>
      <c r="G317" s="390">
        <v>43417.5</v>
      </c>
      <c r="H317" s="279">
        <v>43417.5</v>
      </c>
    </row>
    <row r="318" spans="2:8" x14ac:dyDescent="0.25">
      <c r="B318" s="392">
        <v>41519</v>
      </c>
      <c r="C318" s="394" t="s">
        <v>637</v>
      </c>
      <c r="D318" s="280">
        <v>0.01</v>
      </c>
      <c r="E318" s="277">
        <v>2014</v>
      </c>
      <c r="F318" s="279">
        <v>41947.5</v>
      </c>
      <c r="G318" s="390">
        <v>41947.5</v>
      </c>
      <c r="H318" s="279">
        <v>41947.5</v>
      </c>
    </row>
    <row r="319" spans="2:8" x14ac:dyDescent="0.25">
      <c r="B319" s="392">
        <v>41564</v>
      </c>
      <c r="C319" s="394" t="s">
        <v>637</v>
      </c>
      <c r="D319" s="280">
        <v>0.01</v>
      </c>
      <c r="E319" s="277">
        <v>2014</v>
      </c>
      <c r="F319" s="279">
        <v>53760</v>
      </c>
      <c r="G319" s="390">
        <v>53760</v>
      </c>
      <c r="H319" s="279">
        <v>53760</v>
      </c>
    </row>
    <row r="320" spans="2:8" x14ac:dyDescent="0.25">
      <c r="B320" s="392">
        <v>41575</v>
      </c>
      <c r="C320" s="394" t="s">
        <v>637</v>
      </c>
      <c r="D320" s="280">
        <v>0.01</v>
      </c>
      <c r="E320" s="277">
        <v>2014</v>
      </c>
      <c r="F320" s="279">
        <v>42315</v>
      </c>
      <c r="G320" s="390">
        <v>42315</v>
      </c>
      <c r="H320" s="279">
        <v>42315</v>
      </c>
    </row>
    <row r="321" spans="2:8" x14ac:dyDescent="0.25">
      <c r="B321" s="392">
        <v>41579</v>
      </c>
      <c r="C321" s="394" t="s">
        <v>637</v>
      </c>
      <c r="D321" s="280">
        <v>0.01</v>
      </c>
      <c r="E321" s="277">
        <v>2014</v>
      </c>
      <c r="F321" s="279">
        <v>35700</v>
      </c>
      <c r="G321" s="390">
        <v>35700</v>
      </c>
      <c r="H321" s="279">
        <v>35700</v>
      </c>
    </row>
    <row r="322" spans="2:8" x14ac:dyDescent="0.25">
      <c r="B322" s="392">
        <v>41621</v>
      </c>
      <c r="C322" s="394" t="s">
        <v>637</v>
      </c>
      <c r="D322" s="280">
        <v>0.01</v>
      </c>
      <c r="E322" s="277">
        <v>2014</v>
      </c>
      <c r="F322" s="279">
        <v>41212.5</v>
      </c>
      <c r="G322" s="390">
        <v>41212.5</v>
      </c>
      <c r="H322" s="279">
        <v>41212.5</v>
      </c>
    </row>
    <row r="323" spans="2:8" x14ac:dyDescent="0.25">
      <c r="B323" s="392">
        <v>41593</v>
      </c>
      <c r="C323" s="394" t="s">
        <v>637</v>
      </c>
      <c r="D323" s="280" t="s">
        <v>534</v>
      </c>
      <c r="E323" s="277">
        <v>2014</v>
      </c>
      <c r="F323" s="279">
        <v>655.25599999999997</v>
      </c>
      <c r="G323" s="390">
        <v>655.25599999999997</v>
      </c>
      <c r="H323" s="279">
        <v>655.25599999999997</v>
      </c>
    </row>
    <row r="324" spans="2:8" x14ac:dyDescent="0.25">
      <c r="B324" s="392">
        <v>41593</v>
      </c>
      <c r="C324" s="394" t="s">
        <v>637</v>
      </c>
      <c r="D324" s="280" t="s">
        <v>534</v>
      </c>
      <c r="E324" s="277">
        <v>2014</v>
      </c>
      <c r="F324" s="279">
        <v>38774.088000000003</v>
      </c>
      <c r="G324" s="390">
        <v>38774.088000000003</v>
      </c>
      <c r="H324" s="279">
        <v>38774.088000000003</v>
      </c>
    </row>
    <row r="325" spans="2:8" x14ac:dyDescent="0.25">
      <c r="B325" s="392">
        <v>41593</v>
      </c>
      <c r="C325" s="394" t="s">
        <v>637</v>
      </c>
      <c r="D325" s="280" t="s">
        <v>534</v>
      </c>
      <c r="E325" s="277">
        <v>2014</v>
      </c>
      <c r="F325" s="279">
        <v>4633.8469999999998</v>
      </c>
      <c r="G325" s="390">
        <v>4633.8469999999998</v>
      </c>
      <c r="H325" s="279">
        <v>4633.8469999999998</v>
      </c>
    </row>
    <row r="326" spans="2:8" x14ac:dyDescent="0.25">
      <c r="B326" s="392">
        <v>41593</v>
      </c>
      <c r="C326" s="394" t="s">
        <v>637</v>
      </c>
      <c r="D326" s="280" t="s">
        <v>534</v>
      </c>
      <c r="E326" s="277">
        <v>2014</v>
      </c>
      <c r="F326" s="279">
        <v>2577.9760000000001</v>
      </c>
      <c r="G326" s="390">
        <v>2577.9760000000001</v>
      </c>
      <c r="H326" s="279">
        <v>2577.9760000000001</v>
      </c>
    </row>
    <row r="327" spans="2:8" x14ac:dyDescent="0.25">
      <c r="B327" s="392">
        <v>41593</v>
      </c>
      <c r="C327" s="394" t="s">
        <v>637</v>
      </c>
      <c r="D327" s="280" t="s">
        <v>534</v>
      </c>
      <c r="E327" s="277">
        <v>2014</v>
      </c>
      <c r="F327" s="279">
        <v>676.03099999999995</v>
      </c>
      <c r="G327" s="390">
        <v>676.03099999999995</v>
      </c>
      <c r="H327" s="279">
        <v>676.03099999999995</v>
      </c>
    </row>
    <row r="328" spans="2:8" x14ac:dyDescent="0.25">
      <c r="B328" s="392">
        <v>41593</v>
      </c>
      <c r="C328" s="394" t="s">
        <v>637</v>
      </c>
      <c r="D328" s="280" t="s">
        <v>534</v>
      </c>
      <c r="E328" s="277">
        <v>2014</v>
      </c>
      <c r="F328" s="279">
        <v>37562.071000000004</v>
      </c>
      <c r="G328" s="390">
        <v>37562.071000000004</v>
      </c>
      <c r="H328" s="279">
        <v>37562.071000000004</v>
      </c>
    </row>
    <row r="329" spans="2:8" x14ac:dyDescent="0.25">
      <c r="B329" s="392">
        <v>41593</v>
      </c>
      <c r="C329" s="394" t="s">
        <v>637</v>
      </c>
      <c r="D329" s="280" t="s">
        <v>534</v>
      </c>
      <c r="E329" s="277">
        <v>2014</v>
      </c>
      <c r="F329" s="279">
        <v>4692.9740000000002</v>
      </c>
      <c r="G329" s="390">
        <v>4692.9740000000002</v>
      </c>
      <c r="H329" s="279">
        <v>4692.9740000000002</v>
      </c>
    </row>
    <row r="330" spans="2:8" x14ac:dyDescent="0.25">
      <c r="B330" s="392">
        <v>41593</v>
      </c>
      <c r="C330" s="394" t="s">
        <v>637</v>
      </c>
      <c r="D330" s="280" t="s">
        <v>534</v>
      </c>
      <c r="E330" s="277">
        <v>2014</v>
      </c>
      <c r="F330" s="279">
        <v>2530.087</v>
      </c>
      <c r="G330" s="390">
        <v>2530.087</v>
      </c>
      <c r="H330" s="279">
        <v>2530.087</v>
      </c>
    </row>
    <row r="331" spans="2:8" x14ac:dyDescent="0.25">
      <c r="B331" s="397">
        <v>41593</v>
      </c>
      <c r="C331" s="398" t="s">
        <v>637</v>
      </c>
      <c r="D331" s="399" t="s">
        <v>534</v>
      </c>
      <c r="E331" s="400">
        <v>2014</v>
      </c>
      <c r="F331" s="401">
        <v>2635.0859999999998</v>
      </c>
      <c r="G331" s="402">
        <v>2635.0859999999998</v>
      </c>
      <c r="H331" s="401">
        <v>2635.0859999999998</v>
      </c>
    </row>
    <row r="332" spans="2:8" x14ac:dyDescent="0.25">
      <c r="B332" s="392">
        <v>41628</v>
      </c>
      <c r="C332" s="394" t="s">
        <v>637</v>
      </c>
      <c r="D332" s="280">
        <v>0.01</v>
      </c>
      <c r="E332" s="277">
        <v>2014</v>
      </c>
      <c r="F332" s="279">
        <v>39532.5</v>
      </c>
      <c r="G332" s="390">
        <v>39532.5</v>
      </c>
      <c r="H332" s="279">
        <v>39532.5</v>
      </c>
    </row>
    <row r="333" spans="2:8" x14ac:dyDescent="0.25">
      <c r="B333" s="392">
        <v>41493</v>
      </c>
      <c r="C333" s="394" t="s">
        <v>537</v>
      </c>
      <c r="D333" s="280">
        <v>0.02</v>
      </c>
      <c r="E333" s="277">
        <v>2014</v>
      </c>
      <c r="F333" s="279">
        <v>81600</v>
      </c>
      <c r="G333" s="390">
        <v>81600</v>
      </c>
      <c r="H333" s="279">
        <v>81600</v>
      </c>
    </row>
    <row r="334" spans="2:8" x14ac:dyDescent="0.25">
      <c r="B334" s="392">
        <v>41383</v>
      </c>
      <c r="C334" s="394" t="s">
        <v>638</v>
      </c>
      <c r="D334" s="280">
        <v>0.05</v>
      </c>
      <c r="E334" s="277">
        <v>2014</v>
      </c>
      <c r="F334" s="279">
        <v>350148.554</v>
      </c>
      <c r="G334" s="390">
        <v>350148.554</v>
      </c>
      <c r="H334" s="279">
        <v>350148.554</v>
      </c>
    </row>
    <row r="335" spans="2:8" x14ac:dyDescent="0.25">
      <c r="B335" s="392">
        <v>41387</v>
      </c>
      <c r="C335" s="394" t="s">
        <v>638</v>
      </c>
      <c r="D335" s="280">
        <v>0.05</v>
      </c>
      <c r="E335" s="277">
        <v>2014</v>
      </c>
      <c r="F335" s="279">
        <v>116607.298</v>
      </c>
      <c r="G335" s="390">
        <v>116607.298</v>
      </c>
      <c r="H335" s="279">
        <v>116607.298</v>
      </c>
    </row>
    <row r="336" spans="2:8" x14ac:dyDescent="0.25">
      <c r="B336" s="392">
        <v>41491</v>
      </c>
      <c r="C336" s="394" t="s">
        <v>639</v>
      </c>
      <c r="D336" s="280">
        <v>0.02</v>
      </c>
      <c r="E336" s="277">
        <v>2014</v>
      </c>
      <c r="F336" s="279">
        <v>47000</v>
      </c>
      <c r="G336" s="390">
        <v>47000</v>
      </c>
      <c r="H336" s="279">
        <v>47000</v>
      </c>
    </row>
    <row r="337" spans="2:8" x14ac:dyDescent="0.25">
      <c r="B337" s="392"/>
      <c r="C337" s="395"/>
      <c r="D337" s="372"/>
      <c r="E337" s="373"/>
      <c r="F337" s="374"/>
      <c r="G337" s="378"/>
      <c r="H337" s="376"/>
    </row>
    <row r="338" spans="2:8" ht="45" x14ac:dyDescent="0.25">
      <c r="B338" s="392"/>
      <c r="C338" s="393" t="s">
        <v>640</v>
      </c>
      <c r="D338" s="381"/>
      <c r="E338" s="382"/>
      <c r="F338" s="383">
        <v>42907096.979840003</v>
      </c>
      <c r="G338" s="384">
        <v>42907096.979840003</v>
      </c>
      <c r="H338" s="383">
        <v>42907096.979840003</v>
      </c>
    </row>
    <row r="339" spans="2:8" ht="15.75" x14ac:dyDescent="0.25">
      <c r="B339" s="392"/>
      <c r="C339" s="380"/>
      <c r="D339" s="381"/>
      <c r="E339" s="382"/>
      <c r="F339" s="385"/>
      <c r="G339" s="386"/>
      <c r="H339" s="385"/>
    </row>
    <row r="340" spans="2:8" x14ac:dyDescent="0.25">
      <c r="B340" s="387">
        <v>38720</v>
      </c>
      <c r="C340" s="394" t="s">
        <v>641</v>
      </c>
      <c r="D340" s="372" t="s">
        <v>642</v>
      </c>
      <c r="E340" s="277">
        <v>2016</v>
      </c>
      <c r="F340" s="279">
        <v>9530110.6889999993</v>
      </c>
      <c r="G340" s="390">
        <v>9530110.6889999993</v>
      </c>
      <c r="H340" s="279">
        <v>9530110.6889999993</v>
      </c>
    </row>
    <row r="341" spans="2:8" x14ac:dyDescent="0.25">
      <c r="B341" s="387">
        <v>40238</v>
      </c>
      <c r="C341" s="394" t="s">
        <v>643</v>
      </c>
      <c r="D341" s="372" t="s">
        <v>642</v>
      </c>
      <c r="E341" s="277">
        <v>2020</v>
      </c>
      <c r="F341" s="279">
        <v>2187000</v>
      </c>
      <c r="G341" s="390">
        <v>2187000</v>
      </c>
      <c r="H341" s="279">
        <v>2187000</v>
      </c>
    </row>
    <row r="342" spans="2:8" x14ac:dyDescent="0.25">
      <c r="B342" s="387">
        <v>40238</v>
      </c>
      <c r="C342" s="394" t="s">
        <v>644</v>
      </c>
      <c r="D342" s="372" t="s">
        <v>642</v>
      </c>
      <c r="E342" s="277">
        <v>2020</v>
      </c>
      <c r="F342" s="279">
        <v>4382000</v>
      </c>
      <c r="G342" s="390">
        <v>4382000</v>
      </c>
      <c r="H342" s="279">
        <v>4382000</v>
      </c>
    </row>
    <row r="343" spans="2:8" x14ac:dyDescent="0.25">
      <c r="B343" s="387">
        <v>40550</v>
      </c>
      <c r="C343" s="394" t="s">
        <v>645</v>
      </c>
      <c r="D343" s="372" t="s">
        <v>642</v>
      </c>
      <c r="E343" s="277">
        <v>2021</v>
      </c>
      <c r="F343" s="279">
        <v>7504000</v>
      </c>
      <c r="G343" s="390">
        <v>7504000</v>
      </c>
      <c r="H343" s="279">
        <v>7504000</v>
      </c>
    </row>
    <row r="344" spans="2:8" x14ac:dyDescent="0.25">
      <c r="B344" s="387">
        <v>40616</v>
      </c>
      <c r="C344" s="394" t="s">
        <v>646</v>
      </c>
      <c r="D344" s="372" t="s">
        <v>642</v>
      </c>
      <c r="E344" s="277">
        <v>2021</v>
      </c>
      <c r="F344" s="279">
        <v>2121386.4849999999</v>
      </c>
      <c r="G344" s="390">
        <v>2121386.4849999999</v>
      </c>
      <c r="H344" s="279">
        <v>2121386.4849999999</v>
      </c>
    </row>
    <row r="345" spans="2:8" x14ac:dyDescent="0.25">
      <c r="B345" s="387">
        <v>41019</v>
      </c>
      <c r="C345" s="394" t="s">
        <v>647</v>
      </c>
      <c r="D345" s="372" t="s">
        <v>642</v>
      </c>
      <c r="E345" s="277">
        <v>2022</v>
      </c>
      <c r="F345" s="279">
        <v>5674000</v>
      </c>
      <c r="G345" s="390">
        <v>5674000</v>
      </c>
      <c r="H345" s="279">
        <v>5674000</v>
      </c>
    </row>
    <row r="346" spans="2:8" x14ac:dyDescent="0.25">
      <c r="B346" s="387">
        <v>41088</v>
      </c>
      <c r="C346" s="394" t="s">
        <v>648</v>
      </c>
      <c r="D346" s="372" t="s">
        <v>642</v>
      </c>
      <c r="E346" s="277">
        <v>2022</v>
      </c>
      <c r="F346" s="279">
        <v>2083648.0260000001</v>
      </c>
      <c r="G346" s="390">
        <v>2083648.0260000001</v>
      </c>
      <c r="H346" s="279">
        <v>2083648.0260000001</v>
      </c>
    </row>
    <row r="347" spans="2:8" x14ac:dyDescent="0.25">
      <c r="B347" s="387">
        <v>41502</v>
      </c>
      <c r="C347" s="394" t="s">
        <v>649</v>
      </c>
      <c r="D347" s="372" t="s">
        <v>642</v>
      </c>
      <c r="E347" s="277">
        <v>2023</v>
      </c>
      <c r="F347" s="279">
        <v>2292296.7674499997</v>
      </c>
      <c r="G347" s="390">
        <v>2292296.7674499997</v>
      </c>
      <c r="H347" s="279">
        <v>2292296.7674499997</v>
      </c>
    </row>
    <row r="348" spans="2:8" x14ac:dyDescent="0.25">
      <c r="B348" s="387">
        <v>41290</v>
      </c>
      <c r="C348" s="394" t="s">
        <v>650</v>
      </c>
      <c r="D348" s="372" t="s">
        <v>642</v>
      </c>
      <c r="E348" s="277">
        <v>2023</v>
      </c>
      <c r="F348" s="279">
        <v>7132655.0123900007</v>
      </c>
      <c r="G348" s="390">
        <v>7132655.0123900007</v>
      </c>
      <c r="H348" s="279">
        <v>7132655.0123900007</v>
      </c>
    </row>
    <row r="349" spans="2:8" x14ac:dyDescent="0.25">
      <c r="B349" s="387"/>
      <c r="C349" s="394"/>
      <c r="D349" s="372"/>
      <c r="E349" s="277"/>
      <c r="F349" s="282"/>
      <c r="G349" s="403"/>
      <c r="H349" s="282"/>
    </row>
    <row r="350" spans="2:8" ht="30" x14ac:dyDescent="0.25">
      <c r="B350" s="387"/>
      <c r="C350" s="393" t="s">
        <v>559</v>
      </c>
      <c r="D350" s="372"/>
      <c r="E350" s="277"/>
      <c r="F350" s="383">
        <v>952326.64736000006</v>
      </c>
      <c r="G350" s="384">
        <v>475378.39472615608</v>
      </c>
      <c r="H350" s="383">
        <v>663000.91680000001</v>
      </c>
    </row>
    <row r="351" spans="2:8" x14ac:dyDescent="0.25">
      <c r="B351" s="387"/>
      <c r="C351" s="394"/>
      <c r="D351" s="372"/>
      <c r="E351" s="277"/>
      <c r="F351" s="282"/>
      <c r="G351" s="403"/>
      <c r="H351" s="282"/>
    </row>
    <row r="352" spans="2:8" x14ac:dyDescent="0.25">
      <c r="B352" s="387">
        <v>40480</v>
      </c>
      <c r="C352" s="394" t="s">
        <v>651</v>
      </c>
      <c r="D352" s="372" t="s">
        <v>652</v>
      </c>
      <c r="E352" s="277">
        <v>2013</v>
      </c>
      <c r="F352" s="279">
        <v>147911.03</v>
      </c>
      <c r="G352" s="390">
        <v>36977.7575</v>
      </c>
      <c r="H352" s="279">
        <v>73955.514999999999</v>
      </c>
    </row>
    <row r="353" spans="2:9" x14ac:dyDescent="0.25">
      <c r="B353" s="387">
        <v>40480</v>
      </c>
      <c r="C353" s="394" t="s">
        <v>653</v>
      </c>
      <c r="D353" s="372" t="s">
        <v>652</v>
      </c>
      <c r="E353" s="277">
        <v>2013</v>
      </c>
      <c r="F353" s="279">
        <v>112602.67</v>
      </c>
      <c r="G353" s="390">
        <v>28150.6675</v>
      </c>
      <c r="H353" s="279">
        <v>56301.334999999999</v>
      </c>
    </row>
    <row r="354" spans="2:9" x14ac:dyDescent="0.25">
      <c r="B354" s="387">
        <v>40949</v>
      </c>
      <c r="C354" s="394" t="s">
        <v>654</v>
      </c>
      <c r="D354" s="372" t="s">
        <v>534</v>
      </c>
      <c r="E354" s="277">
        <v>2021</v>
      </c>
      <c r="F354" s="279">
        <v>691812.94735999999</v>
      </c>
      <c r="G354" s="390">
        <v>410249.96972615609</v>
      </c>
      <c r="H354" s="279">
        <v>532744.06680000003</v>
      </c>
    </row>
    <row r="355" spans="2:9" x14ac:dyDescent="0.25">
      <c r="B355" s="249"/>
      <c r="C355" s="394"/>
      <c r="D355" s="372"/>
      <c r="E355" s="277"/>
      <c r="F355" s="223"/>
      <c r="G355" s="290"/>
      <c r="H355" s="404"/>
    </row>
    <row r="356" spans="2:9" ht="15.75" x14ac:dyDescent="0.25">
      <c r="B356" s="379"/>
      <c r="C356" s="393" t="s">
        <v>655</v>
      </c>
      <c r="D356" s="381"/>
      <c r="E356" s="382"/>
      <c r="F356" s="385"/>
      <c r="G356" s="386"/>
      <c r="H356" s="405">
        <v>15470.236119999998</v>
      </c>
      <c r="I356" s="536">
        <f>+H356+H338+H291+H282</f>
        <v>95941538.442530245</v>
      </c>
    </row>
    <row r="357" spans="2:9" ht="15.75" thickBot="1" x14ac:dyDescent="0.3">
      <c r="B357" s="406"/>
      <c r="C357" s="407"/>
      <c r="D357" s="408"/>
      <c r="E357" s="409"/>
      <c r="F357" s="410"/>
      <c r="G357" s="411"/>
      <c r="H357" s="412"/>
    </row>
    <row r="358" spans="2:9" ht="17.25" thickTop="1" thickBot="1" x14ac:dyDescent="0.3">
      <c r="B358" s="413"/>
      <c r="C358" s="595" t="s">
        <v>22</v>
      </c>
      <c r="D358" s="595"/>
      <c r="E358" s="596"/>
      <c r="F358" s="414">
        <v>93267717.903037518</v>
      </c>
      <c r="G358" s="415">
        <v>92774810.250403687</v>
      </c>
      <c r="H358" s="414">
        <v>98299342.585330233</v>
      </c>
    </row>
    <row r="359" spans="2:9" ht="15.75" thickTop="1" x14ac:dyDescent="0.25">
      <c r="B359" s="295"/>
      <c r="C359" s="199"/>
      <c r="D359" s="416"/>
      <c r="E359" s="417"/>
      <c r="F359" s="199"/>
      <c r="G359" s="199"/>
      <c r="H359" s="306"/>
    </row>
    <row r="360" spans="2:9" x14ac:dyDescent="0.25">
      <c r="B360" s="307" t="s">
        <v>563</v>
      </c>
      <c r="C360" s="199"/>
      <c r="D360" s="416"/>
      <c r="E360" s="417"/>
      <c r="F360" s="195"/>
      <c r="G360" s="195"/>
      <c r="H360" s="195"/>
    </row>
    <row r="361" spans="2:9" x14ac:dyDescent="0.25">
      <c r="B361" s="307" t="s">
        <v>564</v>
      </c>
      <c r="C361" s="199"/>
      <c r="D361" s="416"/>
      <c r="E361" s="418"/>
      <c r="F361" s="199"/>
      <c r="G361" s="199"/>
      <c r="H361" s="197"/>
    </row>
    <row r="364" spans="2:9" x14ac:dyDescent="0.25">
      <c r="B364" s="191" t="s">
        <v>476</v>
      </c>
      <c r="C364" s="419"/>
      <c r="D364" s="199"/>
      <c r="E364" s="420"/>
    </row>
    <row r="365" spans="2:9" x14ac:dyDescent="0.25">
      <c r="B365" s="192" t="s">
        <v>477</v>
      </c>
      <c r="C365" s="419"/>
      <c r="D365" s="199"/>
      <c r="E365" s="199"/>
    </row>
    <row r="366" spans="2:9" x14ac:dyDescent="0.25">
      <c r="B366" s="421"/>
      <c r="C366" s="419"/>
      <c r="D366" s="199"/>
      <c r="E366" s="199"/>
    </row>
    <row r="367" spans="2:9" x14ac:dyDescent="0.25">
      <c r="B367" s="421"/>
      <c r="C367" s="419"/>
      <c r="D367" s="199"/>
      <c r="E367" s="199"/>
    </row>
    <row r="368" spans="2:9" ht="16.5" x14ac:dyDescent="0.25">
      <c r="B368" s="597" t="s">
        <v>656</v>
      </c>
      <c r="C368" s="597"/>
      <c r="D368" s="597"/>
      <c r="E368" s="597"/>
    </row>
    <row r="369" spans="2:5" ht="15.75" x14ac:dyDescent="0.25">
      <c r="B369" s="572" t="s">
        <v>254</v>
      </c>
      <c r="C369" s="572"/>
      <c r="D369" s="572"/>
      <c r="E369" s="572"/>
    </row>
    <row r="370" spans="2:5" x14ac:dyDescent="0.25">
      <c r="B370" s="598" t="s">
        <v>657</v>
      </c>
      <c r="C370" s="598"/>
      <c r="D370" s="598"/>
      <c r="E370" s="598"/>
    </row>
    <row r="371" spans="2:5" x14ac:dyDescent="0.25">
      <c r="B371" s="422"/>
      <c r="C371" s="422"/>
      <c r="D371" s="422"/>
      <c r="E371" s="422"/>
    </row>
    <row r="372" spans="2:5" x14ac:dyDescent="0.25">
      <c r="B372" s="423"/>
      <c r="C372" s="423"/>
      <c r="D372" s="423"/>
      <c r="E372" s="199"/>
    </row>
    <row r="373" spans="2:5" ht="15.75" thickBot="1" x14ac:dyDescent="0.3">
      <c r="B373" s="199"/>
      <c r="C373" s="199"/>
      <c r="D373" s="199"/>
      <c r="E373" s="424" t="s">
        <v>658</v>
      </c>
    </row>
    <row r="374" spans="2:5" ht="15.75" thickTop="1" x14ac:dyDescent="0.25">
      <c r="B374" s="425"/>
      <c r="C374" s="426"/>
      <c r="D374" s="427"/>
      <c r="E374" s="428"/>
    </row>
    <row r="375" spans="2:5" ht="15.75" x14ac:dyDescent="0.25">
      <c r="B375" s="429" t="s">
        <v>659</v>
      </c>
      <c r="C375" s="430" t="s">
        <v>660</v>
      </c>
      <c r="D375" s="431" t="s">
        <v>661</v>
      </c>
      <c r="E375" s="432" t="s">
        <v>662</v>
      </c>
    </row>
    <row r="376" spans="2:5" ht="15.75" thickBot="1" x14ac:dyDescent="0.3">
      <c r="B376" s="433"/>
      <c r="C376" s="434"/>
      <c r="D376" s="435"/>
      <c r="E376" s="436"/>
    </row>
    <row r="377" spans="2:5" ht="15.75" thickTop="1" x14ac:dyDescent="0.25">
      <c r="B377" s="437"/>
      <c r="C377" s="438"/>
      <c r="D377" s="439"/>
      <c r="E377" s="440"/>
    </row>
    <row r="378" spans="2:5" ht="15.75" x14ac:dyDescent="0.25">
      <c r="B378" s="441" t="s">
        <v>663</v>
      </c>
      <c r="C378" s="442">
        <v>149618.28696762997</v>
      </c>
      <c r="D378" s="214">
        <v>114608.82212843136</v>
      </c>
      <c r="E378" s="443">
        <v>264227.10909606132</v>
      </c>
    </row>
    <row r="379" spans="2:5" x14ac:dyDescent="0.25">
      <c r="B379" s="212"/>
      <c r="C379" s="283"/>
      <c r="D379" s="223"/>
      <c r="E379" s="290"/>
    </row>
    <row r="380" spans="2:5" x14ac:dyDescent="0.25">
      <c r="B380" s="444" t="s">
        <v>664</v>
      </c>
      <c r="C380" s="445">
        <v>43824</v>
      </c>
      <c r="D380" s="446">
        <v>41961</v>
      </c>
      <c r="E380" s="447">
        <v>85785</v>
      </c>
    </row>
    <row r="381" spans="2:5" x14ac:dyDescent="0.25">
      <c r="B381" s="212"/>
      <c r="C381" s="448"/>
      <c r="D381" s="449"/>
      <c r="E381" s="290"/>
    </row>
    <row r="382" spans="2:5" x14ac:dyDescent="0.25">
      <c r="B382" s="212" t="s">
        <v>267</v>
      </c>
      <c r="C382" s="448">
        <v>27433</v>
      </c>
      <c r="D382" s="449">
        <v>22654</v>
      </c>
      <c r="E382" s="290">
        <v>50087</v>
      </c>
    </row>
    <row r="383" spans="2:5" x14ac:dyDescent="0.25">
      <c r="B383" s="212" t="s">
        <v>665</v>
      </c>
      <c r="C383" s="448">
        <v>16391</v>
      </c>
      <c r="D383" s="449">
        <v>19307</v>
      </c>
      <c r="E383" s="290">
        <v>35698</v>
      </c>
    </row>
    <row r="384" spans="2:5" x14ac:dyDescent="0.25">
      <c r="B384" s="212"/>
      <c r="C384" s="450"/>
      <c r="D384" s="223"/>
      <c r="E384" s="451"/>
    </row>
    <row r="385" spans="2:5" x14ac:dyDescent="0.25">
      <c r="B385" s="444" t="s">
        <v>465</v>
      </c>
      <c r="C385" s="452">
        <v>76737</v>
      </c>
      <c r="D385" s="293">
        <v>72541</v>
      </c>
      <c r="E385" s="447">
        <v>149278</v>
      </c>
    </row>
    <row r="386" spans="2:5" x14ac:dyDescent="0.25">
      <c r="B386" s="444" t="s">
        <v>666</v>
      </c>
      <c r="C386" s="283"/>
      <c r="D386" s="223"/>
      <c r="E386" s="290"/>
    </row>
    <row r="387" spans="2:5" x14ac:dyDescent="0.25">
      <c r="B387" s="444"/>
      <c r="C387" s="283"/>
      <c r="D387" s="453"/>
      <c r="E387" s="290"/>
    </row>
    <row r="388" spans="2:5" x14ac:dyDescent="0.25">
      <c r="B388" s="212" t="s">
        <v>267</v>
      </c>
      <c r="C388" s="283">
        <v>50687</v>
      </c>
      <c r="D388" s="223">
        <v>41857</v>
      </c>
      <c r="E388" s="290">
        <v>92544</v>
      </c>
    </row>
    <row r="389" spans="2:5" x14ac:dyDescent="0.25">
      <c r="B389" s="212" t="s">
        <v>665</v>
      </c>
      <c r="C389" s="283">
        <v>26050</v>
      </c>
      <c r="D389" s="223">
        <v>30684</v>
      </c>
      <c r="E389" s="290">
        <v>56734</v>
      </c>
    </row>
    <row r="390" spans="2:5" x14ac:dyDescent="0.25">
      <c r="B390" s="212"/>
      <c r="C390" s="283"/>
      <c r="D390" s="453"/>
      <c r="E390" s="290"/>
    </row>
    <row r="391" spans="2:5" x14ac:dyDescent="0.25">
      <c r="B391" s="444" t="s">
        <v>667</v>
      </c>
      <c r="C391" s="452">
        <v>29057.286967629978</v>
      </c>
      <c r="D391" s="293">
        <v>106.82212843136713</v>
      </c>
      <c r="E391" s="447">
        <v>29164.109096061344</v>
      </c>
    </row>
    <row r="392" spans="2:5" x14ac:dyDescent="0.25">
      <c r="B392" s="444"/>
      <c r="C392" s="283"/>
      <c r="D392" s="223"/>
      <c r="E392" s="451"/>
    </row>
    <row r="393" spans="2:5" ht="57" x14ac:dyDescent="0.25">
      <c r="B393" s="454" t="s">
        <v>668</v>
      </c>
      <c r="C393" s="455">
        <v>605625</v>
      </c>
      <c r="D393" s="456"/>
      <c r="E393" s="457">
        <v>605625</v>
      </c>
    </row>
    <row r="394" spans="2:5" ht="15.75" x14ac:dyDescent="0.25">
      <c r="B394" s="458"/>
      <c r="C394" s="459"/>
      <c r="D394" s="460"/>
      <c r="E394" s="461"/>
    </row>
    <row r="395" spans="2:5" ht="15.75" x14ac:dyDescent="0.25">
      <c r="B395" s="441" t="s">
        <v>669</v>
      </c>
      <c r="C395" s="442">
        <v>6266402.7599999988</v>
      </c>
      <c r="D395" s="462"/>
      <c r="E395" s="443">
        <v>6266402.7599999988</v>
      </c>
    </row>
    <row r="396" spans="2:5" ht="15.75" x14ac:dyDescent="0.25">
      <c r="B396" s="458"/>
      <c r="C396" s="459"/>
      <c r="D396" s="460"/>
      <c r="E396" s="461"/>
    </row>
    <row r="397" spans="2:5" x14ac:dyDescent="0.25">
      <c r="B397" s="444" t="s">
        <v>670</v>
      </c>
      <c r="C397" s="463">
        <v>999272.00999999989</v>
      </c>
      <c r="D397" s="463"/>
      <c r="E397" s="447">
        <v>999272.00999999989</v>
      </c>
    </row>
    <row r="398" spans="2:5" x14ac:dyDescent="0.25">
      <c r="B398" s="444"/>
      <c r="C398" s="463"/>
      <c r="D398" s="463"/>
      <c r="E398" s="447"/>
    </row>
    <row r="399" spans="2:5" x14ac:dyDescent="0.25">
      <c r="B399" s="444" t="s">
        <v>671</v>
      </c>
      <c r="C399" s="293">
        <v>5267130.7499999991</v>
      </c>
      <c r="D399" s="293"/>
      <c r="E399" s="447">
        <v>5267130.7499999991</v>
      </c>
    </row>
    <row r="400" spans="2:5" ht="15.75" thickBot="1" x14ac:dyDescent="0.3">
      <c r="B400" s="444"/>
      <c r="C400" s="293"/>
      <c r="D400" s="293"/>
      <c r="E400" s="447"/>
    </row>
    <row r="401" spans="2:5" ht="15.75" thickTop="1" x14ac:dyDescent="0.25">
      <c r="B401" s="464"/>
      <c r="C401" s="465"/>
      <c r="D401" s="466"/>
      <c r="E401" s="467"/>
    </row>
    <row r="402" spans="2:5" ht="15.75" x14ac:dyDescent="0.25">
      <c r="B402" s="468" t="s">
        <v>672</v>
      </c>
      <c r="C402" s="442">
        <v>7021646.0469676284</v>
      </c>
      <c r="D402" s="214">
        <v>114608.82212843136</v>
      </c>
      <c r="E402" s="443">
        <v>7136254.8690960603</v>
      </c>
    </row>
    <row r="403" spans="2:5" ht="15.75" thickBot="1" x14ac:dyDescent="0.3">
      <c r="B403" s="469"/>
      <c r="C403" s="470"/>
      <c r="D403" s="471"/>
      <c r="E403" s="472"/>
    </row>
    <row r="404" spans="2:5" ht="15.75" thickTop="1" x14ac:dyDescent="0.25">
      <c r="B404" s="199"/>
      <c r="C404" s="199"/>
      <c r="D404" s="199"/>
      <c r="E404" s="199"/>
    </row>
    <row r="405" spans="2:5" x14ac:dyDescent="0.25">
      <c r="B405" s="599" t="s">
        <v>673</v>
      </c>
      <c r="C405" s="599"/>
      <c r="D405" s="599"/>
      <c r="E405" s="599"/>
    </row>
    <row r="406" spans="2:5" x14ac:dyDescent="0.25">
      <c r="B406" s="599"/>
      <c r="C406" s="599"/>
      <c r="D406" s="599"/>
      <c r="E406" s="599"/>
    </row>
    <row r="407" spans="2:5" x14ac:dyDescent="0.25">
      <c r="B407" s="599"/>
      <c r="C407" s="599"/>
      <c r="D407" s="599"/>
      <c r="E407" s="599"/>
    </row>
    <row r="408" spans="2:5" x14ac:dyDescent="0.25">
      <c r="B408" s="599"/>
      <c r="C408" s="599"/>
      <c r="D408" s="599"/>
      <c r="E408" s="599"/>
    </row>
    <row r="410" spans="2:5" x14ac:dyDescent="0.25">
      <c r="B410" s="473"/>
      <c r="C410" s="473"/>
      <c r="D410" s="473"/>
      <c r="E410" s="473"/>
    </row>
    <row r="411" spans="2:5" x14ac:dyDescent="0.25">
      <c r="B411" s="473"/>
      <c r="C411" s="473"/>
      <c r="D411" s="473"/>
      <c r="E411" s="473"/>
    </row>
    <row r="412" spans="2:5" ht="15.75" x14ac:dyDescent="0.25">
      <c r="B412" s="572" t="s">
        <v>674</v>
      </c>
      <c r="C412" s="572"/>
      <c r="D412" s="572"/>
      <c r="E412" s="572"/>
    </row>
    <row r="413" spans="2:5" ht="15.75" thickBot="1" x14ac:dyDescent="0.3">
      <c r="B413" s="199"/>
      <c r="C413" s="199"/>
      <c r="D413" s="474"/>
      <c r="E413" s="424" t="s">
        <v>658</v>
      </c>
    </row>
    <row r="414" spans="2:5" ht="15.75" thickTop="1" x14ac:dyDescent="0.25">
      <c r="B414" s="425"/>
      <c r="C414" s="426"/>
      <c r="D414" s="427"/>
      <c r="E414" s="428"/>
    </row>
    <row r="415" spans="2:5" ht="15.75" x14ac:dyDescent="0.25">
      <c r="B415" s="468" t="s">
        <v>659</v>
      </c>
      <c r="C415" s="430" t="s">
        <v>660</v>
      </c>
      <c r="D415" s="431" t="s">
        <v>661</v>
      </c>
      <c r="E415" s="432" t="s">
        <v>662</v>
      </c>
    </row>
    <row r="416" spans="2:5" ht="15.75" thickBot="1" x14ac:dyDescent="0.3">
      <c r="B416" s="433"/>
      <c r="C416" s="434"/>
      <c r="D416" s="435"/>
      <c r="E416" s="436"/>
    </row>
    <row r="417" spans="2:6" ht="15.75" thickTop="1" x14ac:dyDescent="0.25">
      <c r="B417" s="204"/>
      <c r="C417" s="475"/>
      <c r="D417" s="476"/>
      <c r="E417" s="477"/>
    </row>
    <row r="418" spans="2:6" ht="15.75" x14ac:dyDescent="0.25">
      <c r="B418" s="478" t="s">
        <v>675</v>
      </c>
      <c r="C418" s="479">
        <v>179157.94</v>
      </c>
      <c r="D418" s="480"/>
      <c r="E418" s="443">
        <v>179157.94</v>
      </c>
    </row>
    <row r="419" spans="2:6" x14ac:dyDescent="0.25">
      <c r="B419" s="481"/>
      <c r="C419" s="283"/>
      <c r="D419" s="482"/>
      <c r="E419" s="290"/>
    </row>
    <row r="420" spans="2:6" x14ac:dyDescent="0.25">
      <c r="B420" s="481" t="s">
        <v>676</v>
      </c>
      <c r="C420" s="483">
        <v>133939.92000000001</v>
      </c>
      <c r="D420" s="484"/>
      <c r="E420" s="447">
        <v>133939.92000000001</v>
      </c>
    </row>
    <row r="421" spans="2:6" x14ac:dyDescent="0.25">
      <c r="B421" s="481" t="s">
        <v>677</v>
      </c>
      <c r="C421" s="483">
        <v>5726.16</v>
      </c>
      <c r="D421" s="485"/>
      <c r="E421" s="447">
        <v>5726.16</v>
      </c>
    </row>
    <row r="422" spans="2:6" x14ac:dyDescent="0.25">
      <c r="B422" s="481"/>
      <c r="C422" s="483"/>
      <c r="D422" s="485"/>
      <c r="E422" s="447"/>
    </row>
    <row r="423" spans="2:6" x14ac:dyDescent="0.25">
      <c r="B423" s="481" t="s">
        <v>678</v>
      </c>
      <c r="C423" s="483">
        <v>39420.870000000003</v>
      </c>
      <c r="D423" s="484"/>
      <c r="E423" s="447">
        <v>39420.870000000003</v>
      </c>
    </row>
    <row r="424" spans="2:6" x14ac:dyDescent="0.25">
      <c r="B424" s="481" t="s">
        <v>677</v>
      </c>
      <c r="C424" s="483">
        <v>70.989999999999995</v>
      </c>
      <c r="D424" s="485"/>
      <c r="E424" s="447">
        <v>70.989999999999995</v>
      </c>
    </row>
    <row r="425" spans="2:6" ht="15.75" thickBot="1" x14ac:dyDescent="0.3">
      <c r="B425" s="208"/>
      <c r="C425" s="208"/>
      <c r="D425" s="407"/>
      <c r="E425" s="486"/>
    </row>
    <row r="426" spans="2:6" ht="15.75" thickTop="1" x14ac:dyDescent="0.25"/>
    <row r="428" spans="2:6" x14ac:dyDescent="0.25">
      <c r="B428" s="487"/>
      <c r="C428" s="487"/>
      <c r="D428" s="488"/>
      <c r="E428" s="488"/>
      <c r="F428" s="488"/>
    </row>
    <row r="429" spans="2:6" x14ac:dyDescent="0.25">
      <c r="B429" s="487"/>
      <c r="C429" s="487"/>
      <c r="D429" s="488"/>
      <c r="E429" s="488"/>
      <c r="F429" s="488"/>
    </row>
    <row r="430" spans="2:6" ht="15.75" x14ac:dyDescent="0.25">
      <c r="B430" s="489" t="s">
        <v>476</v>
      </c>
      <c r="C430" s="490"/>
      <c r="D430" s="295"/>
      <c r="E430" s="491"/>
      <c r="F430" s="487"/>
    </row>
    <row r="431" spans="2:6" ht="15.75" x14ac:dyDescent="0.25">
      <c r="B431" s="492" t="s">
        <v>477</v>
      </c>
      <c r="C431" s="490"/>
      <c r="D431" s="295"/>
      <c r="E431" s="295"/>
      <c r="F431" s="487"/>
    </row>
    <row r="432" spans="2:6" ht="15.75" x14ac:dyDescent="0.25">
      <c r="B432" s="492"/>
      <c r="C432" s="490"/>
      <c r="D432" s="295"/>
      <c r="E432" s="295"/>
      <c r="F432" s="487"/>
    </row>
    <row r="433" spans="2:6" x14ac:dyDescent="0.25">
      <c r="B433" s="295"/>
      <c r="C433" s="295"/>
      <c r="D433" s="295"/>
      <c r="E433" s="295"/>
      <c r="F433" s="487"/>
    </row>
    <row r="434" spans="2:6" ht="16.5" x14ac:dyDescent="0.25">
      <c r="B434" s="552" t="s">
        <v>679</v>
      </c>
      <c r="C434" s="552"/>
      <c r="D434" s="552"/>
      <c r="E434" s="552"/>
      <c r="F434" s="552"/>
    </row>
    <row r="435" spans="2:6" x14ac:dyDescent="0.25">
      <c r="B435" s="553" t="s">
        <v>680</v>
      </c>
      <c r="C435" s="553"/>
      <c r="D435" s="553"/>
      <c r="E435" s="553"/>
      <c r="F435" s="553"/>
    </row>
    <row r="436" spans="2:6" x14ac:dyDescent="0.25">
      <c r="B436" s="493"/>
      <c r="C436" s="493"/>
      <c r="D436" s="493"/>
      <c r="E436" s="493"/>
      <c r="F436" s="493"/>
    </row>
    <row r="437" spans="2:6" x14ac:dyDescent="0.25">
      <c r="B437" s="295"/>
      <c r="C437" s="295"/>
      <c r="D437" s="295"/>
      <c r="E437" s="295"/>
      <c r="F437" s="487"/>
    </row>
    <row r="438" spans="2:6" ht="15.75" thickBot="1" x14ac:dyDescent="0.3">
      <c r="B438" s="199"/>
      <c r="C438" s="199"/>
      <c r="D438" s="199"/>
      <c r="E438" s="200"/>
      <c r="F438" s="369" t="s">
        <v>516</v>
      </c>
    </row>
    <row r="439" spans="2:6" ht="15.75" thickTop="1" x14ac:dyDescent="0.25">
      <c r="B439" s="554" t="s">
        <v>518</v>
      </c>
      <c r="C439" s="563" t="s">
        <v>681</v>
      </c>
      <c r="D439" s="566" t="s">
        <v>660</v>
      </c>
      <c r="E439" s="569" t="s">
        <v>682</v>
      </c>
      <c r="F439" s="560" t="s">
        <v>683</v>
      </c>
    </row>
    <row r="440" spans="2:6" x14ac:dyDescent="0.25">
      <c r="B440" s="555"/>
      <c r="C440" s="564"/>
      <c r="D440" s="567"/>
      <c r="E440" s="570"/>
      <c r="F440" s="561"/>
    </row>
    <row r="441" spans="2:6" x14ac:dyDescent="0.25">
      <c r="B441" s="555"/>
      <c r="C441" s="564"/>
      <c r="D441" s="567"/>
      <c r="E441" s="570"/>
      <c r="F441" s="561"/>
    </row>
    <row r="442" spans="2:6" x14ac:dyDescent="0.25">
      <c r="B442" s="555"/>
      <c r="C442" s="564"/>
      <c r="D442" s="567"/>
      <c r="E442" s="570"/>
      <c r="F442" s="561"/>
    </row>
    <row r="443" spans="2:6" ht="15.75" thickBot="1" x14ac:dyDescent="0.3">
      <c r="B443" s="556"/>
      <c r="C443" s="565"/>
      <c r="D443" s="568"/>
      <c r="E443" s="571"/>
      <c r="F443" s="562"/>
    </row>
    <row r="444" spans="2:6" ht="15.75" thickTop="1" x14ac:dyDescent="0.25">
      <c r="B444" s="494"/>
      <c r="C444" s="495"/>
      <c r="D444" s="496"/>
      <c r="E444" s="497"/>
      <c r="F444" s="498"/>
    </row>
    <row r="445" spans="2:6" x14ac:dyDescent="0.25">
      <c r="B445" s="499" t="s">
        <v>684</v>
      </c>
      <c r="C445" s="500"/>
      <c r="D445" s="501">
        <v>4296.8600000000006</v>
      </c>
      <c r="E445" s="502">
        <v>413.60999999999996</v>
      </c>
      <c r="F445" s="503">
        <v>4710.4699999999993</v>
      </c>
    </row>
    <row r="446" spans="2:6" x14ac:dyDescent="0.25">
      <c r="B446" s="504"/>
      <c r="C446" s="505"/>
      <c r="D446" s="506"/>
      <c r="E446" s="507"/>
      <c r="F446" s="508"/>
    </row>
    <row r="447" spans="2:6" x14ac:dyDescent="0.25">
      <c r="B447" s="509" t="s">
        <v>685</v>
      </c>
      <c r="C447" s="510" t="s">
        <v>686</v>
      </c>
      <c r="D447" s="511">
        <v>76.62</v>
      </c>
      <c r="E447" s="512">
        <v>0.67</v>
      </c>
      <c r="F447" s="513">
        <v>77.290000000000006</v>
      </c>
    </row>
    <row r="448" spans="2:6" x14ac:dyDescent="0.25">
      <c r="B448" s="509" t="s">
        <v>687</v>
      </c>
      <c r="C448" s="510" t="s">
        <v>686</v>
      </c>
      <c r="D448" s="511">
        <v>1369.08</v>
      </c>
      <c r="E448" s="512">
        <v>90.75</v>
      </c>
      <c r="F448" s="513">
        <v>1459.83</v>
      </c>
    </row>
    <row r="449" spans="2:6" x14ac:dyDescent="0.25">
      <c r="B449" s="509" t="s">
        <v>688</v>
      </c>
      <c r="C449" s="510" t="s">
        <v>686</v>
      </c>
      <c r="D449" s="511">
        <v>21.93</v>
      </c>
      <c r="E449" s="512">
        <v>2.2200000000000002</v>
      </c>
      <c r="F449" s="513">
        <v>24.15</v>
      </c>
    </row>
    <row r="450" spans="2:6" x14ac:dyDescent="0.25">
      <c r="B450" s="509" t="s">
        <v>689</v>
      </c>
      <c r="C450" s="510" t="s">
        <v>686</v>
      </c>
      <c r="D450" s="511">
        <v>923.39</v>
      </c>
      <c r="E450" s="512">
        <v>70.28</v>
      </c>
      <c r="F450" s="513">
        <v>993.67</v>
      </c>
    </row>
    <row r="451" spans="2:6" x14ac:dyDescent="0.25">
      <c r="B451" s="509" t="s">
        <v>690</v>
      </c>
      <c r="C451" s="510" t="s">
        <v>686</v>
      </c>
      <c r="D451" s="511">
        <v>946.53</v>
      </c>
      <c r="E451" s="512">
        <v>99.6</v>
      </c>
      <c r="F451" s="513">
        <v>1046.1299999999999</v>
      </c>
    </row>
    <row r="452" spans="2:6" x14ac:dyDescent="0.25">
      <c r="B452" s="509" t="s">
        <v>691</v>
      </c>
      <c r="C452" s="510" t="s">
        <v>686</v>
      </c>
      <c r="D452" s="511">
        <v>56.74</v>
      </c>
      <c r="E452" s="512">
        <v>36.67</v>
      </c>
      <c r="F452" s="513">
        <v>93.41</v>
      </c>
    </row>
    <row r="453" spans="2:6" x14ac:dyDescent="0.25">
      <c r="B453" s="509" t="s">
        <v>692</v>
      </c>
      <c r="C453" s="510" t="s">
        <v>686</v>
      </c>
      <c r="D453" s="511">
        <v>17.34</v>
      </c>
      <c r="E453" s="512">
        <v>1.34</v>
      </c>
      <c r="F453" s="513">
        <v>18.68</v>
      </c>
    </row>
    <row r="454" spans="2:6" x14ac:dyDescent="0.25">
      <c r="B454" s="509" t="s">
        <v>693</v>
      </c>
      <c r="C454" s="510" t="s">
        <v>686</v>
      </c>
      <c r="D454" s="511">
        <v>0.38</v>
      </c>
      <c r="E454" s="512">
        <v>7.0000000000000007E-2</v>
      </c>
      <c r="F454" s="513">
        <v>0.45</v>
      </c>
    </row>
    <row r="455" spans="2:6" x14ac:dyDescent="0.25">
      <c r="B455" s="509" t="s">
        <v>694</v>
      </c>
      <c r="C455" s="510" t="s">
        <v>686</v>
      </c>
      <c r="D455" s="511">
        <v>16.670000000000002</v>
      </c>
      <c r="E455" s="512">
        <v>1.33</v>
      </c>
      <c r="F455" s="513">
        <v>18</v>
      </c>
    </row>
    <row r="456" spans="2:6" x14ac:dyDescent="0.25">
      <c r="B456" s="509" t="s">
        <v>694</v>
      </c>
      <c r="C456" s="510" t="s">
        <v>686</v>
      </c>
      <c r="D456" s="511">
        <v>149.22999999999999</v>
      </c>
      <c r="E456" s="512">
        <v>6.37</v>
      </c>
      <c r="F456" s="513">
        <v>155.6</v>
      </c>
    </row>
    <row r="457" spans="2:6" x14ac:dyDescent="0.25">
      <c r="B457" s="509" t="s">
        <v>695</v>
      </c>
      <c r="C457" s="510" t="s">
        <v>686</v>
      </c>
      <c r="D457" s="511">
        <v>23.65</v>
      </c>
      <c r="E457" s="512">
        <v>1.89</v>
      </c>
      <c r="F457" s="513">
        <v>25.54</v>
      </c>
    </row>
    <row r="458" spans="2:6" x14ac:dyDescent="0.25">
      <c r="B458" s="509" t="s">
        <v>696</v>
      </c>
      <c r="C458" s="510" t="s">
        <v>686</v>
      </c>
      <c r="D458" s="511">
        <v>30.01</v>
      </c>
      <c r="E458" s="512">
        <v>2.4</v>
      </c>
      <c r="F458" s="513">
        <v>32.410000000000004</v>
      </c>
    </row>
    <row r="459" spans="2:6" x14ac:dyDescent="0.25">
      <c r="B459" s="509" t="s">
        <v>697</v>
      </c>
      <c r="C459" s="510" t="s">
        <v>686</v>
      </c>
      <c r="D459" s="511">
        <v>2.8</v>
      </c>
      <c r="E459" s="512">
        <v>0.22</v>
      </c>
      <c r="F459" s="513">
        <v>3.02</v>
      </c>
    </row>
    <row r="460" spans="2:6" x14ac:dyDescent="0.25">
      <c r="B460" s="509" t="s">
        <v>698</v>
      </c>
      <c r="C460" s="510" t="s">
        <v>686</v>
      </c>
      <c r="D460" s="511">
        <v>662.49</v>
      </c>
      <c r="E460" s="512">
        <v>99.8</v>
      </c>
      <c r="F460" s="513">
        <v>762.29</v>
      </c>
    </row>
    <row r="461" spans="2:6" x14ac:dyDescent="0.25">
      <c r="B461" s="504"/>
      <c r="C461" s="510"/>
      <c r="D461" s="511"/>
      <c r="E461" s="512"/>
      <c r="F461" s="513"/>
    </row>
    <row r="462" spans="2:6" x14ac:dyDescent="0.25">
      <c r="B462" s="499" t="s">
        <v>699</v>
      </c>
      <c r="C462" s="500"/>
      <c r="D462" s="501">
        <v>89849.409999999989</v>
      </c>
      <c r="E462" s="501">
        <v>3268.18</v>
      </c>
      <c r="F462" s="502">
        <v>93117.590000000011</v>
      </c>
    </row>
    <row r="463" spans="2:6" x14ac:dyDescent="0.25">
      <c r="B463" s="504"/>
      <c r="C463" s="505"/>
      <c r="D463" s="511"/>
      <c r="E463" s="512"/>
      <c r="F463" s="513"/>
    </row>
    <row r="464" spans="2:6" x14ac:dyDescent="0.25">
      <c r="B464" s="509" t="s">
        <v>700</v>
      </c>
      <c r="C464" s="510" t="s">
        <v>701</v>
      </c>
      <c r="D464" s="511">
        <v>7869.06</v>
      </c>
      <c r="E464" s="512">
        <v>0</v>
      </c>
      <c r="F464" s="513">
        <v>7869.06</v>
      </c>
    </row>
    <row r="465" spans="2:6" x14ac:dyDescent="0.25">
      <c r="B465" s="509" t="s">
        <v>702</v>
      </c>
      <c r="C465" s="510" t="s">
        <v>701</v>
      </c>
      <c r="D465" s="511">
        <v>2758.99</v>
      </c>
      <c r="E465" s="512">
        <v>0</v>
      </c>
      <c r="F465" s="513">
        <v>2758.99</v>
      </c>
    </row>
    <row r="466" spans="2:6" x14ac:dyDescent="0.25">
      <c r="B466" s="509" t="s">
        <v>703</v>
      </c>
      <c r="C466" s="510" t="s">
        <v>701</v>
      </c>
      <c r="D466" s="511">
        <v>2800.05</v>
      </c>
      <c r="E466" s="512">
        <v>0</v>
      </c>
      <c r="F466" s="513">
        <v>2800.05</v>
      </c>
    </row>
    <row r="467" spans="2:6" x14ac:dyDescent="0.25">
      <c r="B467" s="509" t="s">
        <v>704</v>
      </c>
      <c r="C467" s="510" t="s">
        <v>701</v>
      </c>
      <c r="D467" s="511">
        <v>614.32000000000005</v>
      </c>
      <c r="E467" s="512">
        <v>0</v>
      </c>
      <c r="F467" s="513">
        <v>614.32000000000005</v>
      </c>
    </row>
    <row r="468" spans="2:6" x14ac:dyDescent="0.25">
      <c r="B468" s="509" t="s">
        <v>705</v>
      </c>
      <c r="C468" s="510" t="s">
        <v>701</v>
      </c>
      <c r="D468" s="511">
        <v>670.21</v>
      </c>
      <c r="E468" s="512">
        <v>0</v>
      </c>
      <c r="F468" s="513">
        <v>670.21</v>
      </c>
    </row>
    <row r="469" spans="2:6" x14ac:dyDescent="0.25">
      <c r="B469" s="509" t="s">
        <v>706</v>
      </c>
      <c r="C469" s="510" t="s">
        <v>701</v>
      </c>
      <c r="D469" s="511">
        <v>5620.16</v>
      </c>
      <c r="E469" s="512">
        <v>44.12</v>
      </c>
      <c r="F469" s="513">
        <v>5664.28</v>
      </c>
    </row>
    <row r="470" spans="2:6" x14ac:dyDescent="0.25">
      <c r="B470" s="509" t="s">
        <v>707</v>
      </c>
      <c r="C470" s="510" t="s">
        <v>701</v>
      </c>
      <c r="D470" s="511">
        <v>4.8600000000000003</v>
      </c>
      <c r="E470" s="512">
        <v>1.17</v>
      </c>
      <c r="F470" s="513">
        <v>6.03</v>
      </c>
    </row>
    <row r="471" spans="2:6" x14ac:dyDescent="0.25">
      <c r="B471" s="509" t="s">
        <v>708</v>
      </c>
      <c r="C471" s="510" t="s">
        <v>701</v>
      </c>
      <c r="D471" s="511">
        <v>2109.84</v>
      </c>
      <c r="E471" s="512">
        <v>43.55</v>
      </c>
      <c r="F471" s="513">
        <v>2153.3900000000003</v>
      </c>
    </row>
    <row r="472" spans="2:6" x14ac:dyDescent="0.25">
      <c r="B472" s="509" t="s">
        <v>709</v>
      </c>
      <c r="C472" s="510" t="s">
        <v>701</v>
      </c>
      <c r="D472" s="511">
        <v>9793.65</v>
      </c>
      <c r="E472" s="512">
        <v>523.62</v>
      </c>
      <c r="F472" s="513">
        <v>10317.27</v>
      </c>
    </row>
    <row r="473" spans="2:6" x14ac:dyDescent="0.25">
      <c r="B473" s="509" t="s">
        <v>710</v>
      </c>
      <c r="C473" s="510" t="s">
        <v>701</v>
      </c>
      <c r="D473" s="511">
        <v>3588.92</v>
      </c>
      <c r="E473" s="512">
        <v>363.54</v>
      </c>
      <c r="F473" s="513">
        <v>3952.46</v>
      </c>
    </row>
    <row r="474" spans="2:6" x14ac:dyDescent="0.25">
      <c r="B474" s="509" t="s">
        <v>711</v>
      </c>
      <c r="C474" s="510" t="s">
        <v>701</v>
      </c>
      <c r="D474" s="511">
        <v>9166.82</v>
      </c>
      <c r="E474" s="512">
        <v>562.04</v>
      </c>
      <c r="F474" s="513">
        <v>9728.86</v>
      </c>
    </row>
    <row r="475" spans="2:6" x14ac:dyDescent="0.25">
      <c r="B475" s="509" t="s">
        <v>712</v>
      </c>
      <c r="C475" s="510" t="s">
        <v>701</v>
      </c>
      <c r="D475" s="511">
        <v>175.5</v>
      </c>
      <c r="E475" s="512">
        <v>16.68</v>
      </c>
      <c r="F475" s="513">
        <v>192.18</v>
      </c>
    </row>
    <row r="476" spans="2:6" x14ac:dyDescent="0.25">
      <c r="B476" s="509" t="s">
        <v>713</v>
      </c>
      <c r="C476" s="510" t="s">
        <v>701</v>
      </c>
      <c r="D476" s="511">
        <v>2815.06</v>
      </c>
      <c r="E476" s="512">
        <v>190.13</v>
      </c>
      <c r="F476" s="513">
        <v>3005.19</v>
      </c>
    </row>
    <row r="477" spans="2:6" x14ac:dyDescent="0.25">
      <c r="B477" s="509" t="s">
        <v>714</v>
      </c>
      <c r="C477" s="510" t="s">
        <v>701</v>
      </c>
      <c r="D477" s="511">
        <v>372.77</v>
      </c>
      <c r="E477" s="512">
        <v>15.25</v>
      </c>
      <c r="F477" s="513">
        <v>388.02</v>
      </c>
    </row>
    <row r="478" spans="2:6" x14ac:dyDescent="0.25">
      <c r="B478" s="509" t="s">
        <v>715</v>
      </c>
      <c r="C478" s="510" t="s">
        <v>701</v>
      </c>
      <c r="D478" s="511">
        <v>396.45</v>
      </c>
      <c r="E478" s="512">
        <v>43.95</v>
      </c>
      <c r="F478" s="513">
        <v>440.4</v>
      </c>
    </row>
    <row r="479" spans="2:6" x14ac:dyDescent="0.25">
      <c r="B479" s="509" t="s">
        <v>716</v>
      </c>
      <c r="C479" s="510" t="s">
        <v>701</v>
      </c>
      <c r="D479" s="511">
        <v>4824.3</v>
      </c>
      <c r="E479" s="512">
        <v>439.12</v>
      </c>
      <c r="F479" s="513">
        <v>5263.42</v>
      </c>
    </row>
    <row r="480" spans="2:6" x14ac:dyDescent="0.25">
      <c r="B480" s="509" t="s">
        <v>717</v>
      </c>
      <c r="C480" s="510" t="s">
        <v>701</v>
      </c>
      <c r="D480" s="511">
        <v>8214.83</v>
      </c>
      <c r="E480" s="512">
        <v>287.14</v>
      </c>
      <c r="F480" s="513">
        <v>8501.9699999999993</v>
      </c>
    </row>
    <row r="481" spans="2:6" x14ac:dyDescent="0.25">
      <c r="B481" s="509" t="s">
        <v>718</v>
      </c>
      <c r="C481" s="510" t="s">
        <v>701</v>
      </c>
      <c r="D481" s="511">
        <v>19388.73</v>
      </c>
      <c r="E481" s="512">
        <v>522.44000000000005</v>
      </c>
      <c r="F481" s="513">
        <v>19911.169999999998</v>
      </c>
    </row>
    <row r="482" spans="2:6" x14ac:dyDescent="0.25">
      <c r="B482" s="509" t="s">
        <v>719</v>
      </c>
      <c r="C482" s="510" t="s">
        <v>701</v>
      </c>
      <c r="D482" s="511">
        <v>552.22</v>
      </c>
      <c r="E482" s="512">
        <v>14.66</v>
      </c>
      <c r="F482" s="513">
        <v>566.88</v>
      </c>
    </row>
    <row r="483" spans="2:6" x14ac:dyDescent="0.25">
      <c r="B483" s="509" t="s">
        <v>720</v>
      </c>
      <c r="C483" s="510" t="s">
        <v>701</v>
      </c>
      <c r="D483" s="511">
        <v>2730.28</v>
      </c>
      <c r="E483" s="512">
        <v>184.92</v>
      </c>
      <c r="F483" s="513">
        <v>2915.2000000000003</v>
      </c>
    </row>
    <row r="484" spans="2:6" x14ac:dyDescent="0.25">
      <c r="B484" s="509" t="s">
        <v>721</v>
      </c>
      <c r="C484" s="510" t="s">
        <v>701</v>
      </c>
      <c r="D484" s="511">
        <v>253</v>
      </c>
      <c r="E484" s="512">
        <v>1.77</v>
      </c>
      <c r="F484" s="513">
        <v>254.77</v>
      </c>
    </row>
    <row r="485" spans="2:6" x14ac:dyDescent="0.25">
      <c r="B485" s="509" t="s">
        <v>722</v>
      </c>
      <c r="C485" s="510" t="s">
        <v>701</v>
      </c>
      <c r="D485" s="511">
        <v>755.76</v>
      </c>
      <c r="E485" s="512">
        <v>10.59</v>
      </c>
      <c r="F485" s="513">
        <v>766.35</v>
      </c>
    </row>
    <row r="486" spans="2:6" x14ac:dyDescent="0.25">
      <c r="B486" s="509" t="s">
        <v>723</v>
      </c>
      <c r="C486" s="510" t="s">
        <v>701</v>
      </c>
      <c r="D486" s="511">
        <v>4298.05</v>
      </c>
      <c r="E486" s="512">
        <v>0</v>
      </c>
      <c r="F486" s="513">
        <v>4298.05</v>
      </c>
    </row>
    <row r="487" spans="2:6" x14ac:dyDescent="0.25">
      <c r="B487" s="509" t="s">
        <v>724</v>
      </c>
      <c r="C487" s="510" t="s">
        <v>701</v>
      </c>
      <c r="D487" s="511">
        <v>75.58</v>
      </c>
      <c r="E487" s="512">
        <v>3.49</v>
      </c>
      <c r="F487" s="513">
        <v>79.069999999999993</v>
      </c>
    </row>
    <row r="488" spans="2:6" x14ac:dyDescent="0.25">
      <c r="B488" s="509"/>
      <c r="C488" s="510"/>
      <c r="D488" s="511"/>
      <c r="E488" s="512"/>
      <c r="F488" s="513"/>
    </row>
    <row r="489" spans="2:6" x14ac:dyDescent="0.25">
      <c r="B489" s="514" t="s">
        <v>725</v>
      </c>
      <c r="C489" s="510"/>
      <c r="D489" s="515">
        <v>6575424.9500000002</v>
      </c>
      <c r="E489" s="516">
        <v>5164494.4999999981</v>
      </c>
      <c r="F489" s="517">
        <v>11739919.449999997</v>
      </c>
    </row>
    <row r="490" spans="2:6" x14ac:dyDescent="0.25">
      <c r="B490" s="504"/>
      <c r="C490" s="510"/>
      <c r="D490" s="511"/>
      <c r="E490" s="512"/>
      <c r="F490" s="513"/>
    </row>
    <row r="491" spans="2:6" x14ac:dyDescent="0.25">
      <c r="B491" s="509" t="s">
        <v>726</v>
      </c>
      <c r="C491" s="510" t="s">
        <v>727</v>
      </c>
      <c r="D491" s="511">
        <v>16336.25</v>
      </c>
      <c r="E491" s="512">
        <v>2287.0700000000002</v>
      </c>
      <c r="F491" s="513">
        <v>18623.32</v>
      </c>
    </row>
    <row r="492" spans="2:6" x14ac:dyDescent="0.25">
      <c r="B492" s="509" t="s">
        <v>728</v>
      </c>
      <c r="C492" s="510" t="s">
        <v>729</v>
      </c>
      <c r="D492" s="511">
        <v>10661.58</v>
      </c>
      <c r="E492" s="512">
        <v>3211.82</v>
      </c>
      <c r="F492" s="513">
        <v>13873.4</v>
      </c>
    </row>
    <row r="493" spans="2:6" x14ac:dyDescent="0.25">
      <c r="B493" s="509" t="s">
        <v>730</v>
      </c>
      <c r="C493" s="510" t="s">
        <v>729</v>
      </c>
      <c r="D493" s="511">
        <v>63804.31</v>
      </c>
      <c r="E493" s="512">
        <v>41198.44</v>
      </c>
      <c r="F493" s="513">
        <v>105002.75</v>
      </c>
    </row>
    <row r="494" spans="2:6" x14ac:dyDescent="0.25">
      <c r="B494" s="509" t="s">
        <v>731</v>
      </c>
      <c r="C494" s="510" t="s">
        <v>729</v>
      </c>
      <c r="D494" s="511">
        <v>58321.05</v>
      </c>
      <c r="E494" s="512">
        <v>10206.18</v>
      </c>
      <c r="F494" s="513">
        <v>68527.23000000001</v>
      </c>
    </row>
    <row r="495" spans="2:6" x14ac:dyDescent="0.25">
      <c r="B495" s="509" t="s">
        <v>732</v>
      </c>
      <c r="C495" s="510" t="s">
        <v>729</v>
      </c>
      <c r="D495" s="511">
        <v>66465.13</v>
      </c>
      <c r="E495" s="512">
        <v>13957.68</v>
      </c>
      <c r="F495" s="513">
        <v>80422.81</v>
      </c>
    </row>
    <row r="496" spans="2:6" x14ac:dyDescent="0.25">
      <c r="B496" s="509" t="s">
        <v>733</v>
      </c>
      <c r="C496" s="510" t="s">
        <v>729</v>
      </c>
      <c r="D496" s="511">
        <v>47267.97</v>
      </c>
      <c r="E496" s="512">
        <v>30251.5</v>
      </c>
      <c r="F496" s="513">
        <v>77519.47</v>
      </c>
    </row>
    <row r="497" spans="2:6" x14ac:dyDescent="0.25">
      <c r="B497" s="509" t="s">
        <v>734</v>
      </c>
      <c r="C497" s="510" t="s">
        <v>729</v>
      </c>
      <c r="D497" s="511">
        <v>72065.429999999993</v>
      </c>
      <c r="E497" s="512">
        <v>40356.639999999999</v>
      </c>
      <c r="F497" s="513">
        <v>112422.06999999999</v>
      </c>
    </row>
    <row r="498" spans="2:6" x14ac:dyDescent="0.25">
      <c r="B498" s="509" t="s">
        <v>735</v>
      </c>
      <c r="C498" s="510" t="s">
        <v>729</v>
      </c>
      <c r="D498" s="511">
        <v>43369.09</v>
      </c>
      <c r="E498" s="512">
        <v>33394.199999999997</v>
      </c>
      <c r="F498" s="513">
        <v>76763.289999999994</v>
      </c>
    </row>
    <row r="499" spans="2:6" x14ac:dyDescent="0.25">
      <c r="B499" s="509" t="s">
        <v>736</v>
      </c>
      <c r="C499" s="510" t="s">
        <v>729</v>
      </c>
      <c r="D499" s="511">
        <v>11845.1</v>
      </c>
      <c r="E499" s="512">
        <v>3731.21</v>
      </c>
      <c r="F499" s="513">
        <v>15576.310000000001</v>
      </c>
    </row>
    <row r="500" spans="2:6" x14ac:dyDescent="0.25">
      <c r="B500" s="509" t="s">
        <v>737</v>
      </c>
      <c r="C500" s="510" t="s">
        <v>729</v>
      </c>
      <c r="D500" s="511">
        <v>21252.17</v>
      </c>
      <c r="E500" s="512">
        <v>13388.87</v>
      </c>
      <c r="F500" s="513">
        <v>34641.040000000001</v>
      </c>
    </row>
    <row r="501" spans="2:6" x14ac:dyDescent="0.25">
      <c r="B501" s="509" t="s">
        <v>738</v>
      </c>
      <c r="C501" s="510" t="s">
        <v>729</v>
      </c>
      <c r="D501" s="511">
        <v>125760.82</v>
      </c>
      <c r="E501" s="512">
        <v>22636.95</v>
      </c>
      <c r="F501" s="513">
        <v>148397.77000000002</v>
      </c>
    </row>
    <row r="502" spans="2:6" x14ac:dyDescent="0.25">
      <c r="B502" s="509" t="s">
        <v>739</v>
      </c>
      <c r="C502" s="510" t="s">
        <v>729</v>
      </c>
      <c r="D502" s="511">
        <v>51656.36</v>
      </c>
      <c r="E502" s="512">
        <v>30993.81</v>
      </c>
      <c r="F502" s="513">
        <v>82650.17</v>
      </c>
    </row>
    <row r="503" spans="2:6" x14ac:dyDescent="0.25">
      <c r="B503" s="509" t="s">
        <v>740</v>
      </c>
      <c r="C503" s="510" t="s">
        <v>729</v>
      </c>
      <c r="D503" s="511">
        <v>3341.45</v>
      </c>
      <c r="E503" s="512">
        <v>701.7</v>
      </c>
      <c r="F503" s="513">
        <v>4043.1499999999996</v>
      </c>
    </row>
    <row r="504" spans="2:6" x14ac:dyDescent="0.25">
      <c r="B504" s="509" t="s">
        <v>741</v>
      </c>
      <c r="C504" s="510" t="s">
        <v>729</v>
      </c>
      <c r="D504" s="511">
        <v>50602.06</v>
      </c>
      <c r="E504" s="512">
        <v>22770.93</v>
      </c>
      <c r="F504" s="513">
        <v>73372.989999999991</v>
      </c>
    </row>
    <row r="505" spans="2:6" x14ac:dyDescent="0.25">
      <c r="B505" s="509" t="s">
        <v>742</v>
      </c>
      <c r="C505" s="510" t="s">
        <v>729</v>
      </c>
      <c r="D505" s="511">
        <v>54984.19</v>
      </c>
      <c r="E505" s="512">
        <v>16495.259999999998</v>
      </c>
      <c r="F505" s="513">
        <v>71479.45</v>
      </c>
    </row>
    <row r="506" spans="2:6" x14ac:dyDescent="0.25">
      <c r="B506" s="509" t="s">
        <v>743</v>
      </c>
      <c r="C506" s="510" t="s">
        <v>729</v>
      </c>
      <c r="D506" s="511">
        <v>29479.040000000001</v>
      </c>
      <c r="E506" s="512">
        <v>5748.41</v>
      </c>
      <c r="F506" s="513">
        <v>35227.449999999997</v>
      </c>
    </row>
    <row r="507" spans="2:6" x14ac:dyDescent="0.25">
      <c r="B507" s="509" t="s">
        <v>744</v>
      </c>
      <c r="C507" s="510" t="s">
        <v>729</v>
      </c>
      <c r="D507" s="511">
        <v>77579.38</v>
      </c>
      <c r="E507" s="512">
        <v>31031.75</v>
      </c>
      <c r="F507" s="513">
        <v>108611.13</v>
      </c>
    </row>
    <row r="508" spans="2:6" x14ac:dyDescent="0.25">
      <c r="B508" s="509" t="s">
        <v>745</v>
      </c>
      <c r="C508" s="510" t="s">
        <v>729</v>
      </c>
      <c r="D508" s="511">
        <v>12107.22</v>
      </c>
      <c r="E508" s="512">
        <v>3133.23</v>
      </c>
      <c r="F508" s="513">
        <v>15240.449999999999</v>
      </c>
    </row>
    <row r="509" spans="2:6" x14ac:dyDescent="0.25">
      <c r="B509" s="509" t="s">
        <v>746</v>
      </c>
      <c r="C509" s="510" t="s">
        <v>729</v>
      </c>
      <c r="D509" s="511">
        <v>94413.75</v>
      </c>
      <c r="E509" s="512">
        <v>58064.45</v>
      </c>
      <c r="F509" s="513">
        <v>152478.20000000001</v>
      </c>
    </row>
    <row r="510" spans="2:6" x14ac:dyDescent="0.25">
      <c r="B510" s="509" t="s">
        <v>747</v>
      </c>
      <c r="C510" s="510" t="s">
        <v>729</v>
      </c>
      <c r="D510" s="511">
        <v>65557.39</v>
      </c>
      <c r="E510" s="512">
        <v>15979.61</v>
      </c>
      <c r="F510" s="513">
        <v>81537</v>
      </c>
    </row>
    <row r="511" spans="2:6" ht="15.75" thickBot="1" x14ac:dyDescent="0.3">
      <c r="B511" s="518"/>
      <c r="C511" s="519"/>
      <c r="D511" s="520"/>
      <c r="E511" s="521"/>
      <c r="F511" s="522"/>
    </row>
    <row r="512" spans="2:6" ht="15.75" thickTop="1" x14ac:dyDescent="0.25">
      <c r="B512" s="523"/>
      <c r="C512" s="523"/>
      <c r="D512" s="524"/>
      <c r="E512" s="524"/>
      <c r="F512" s="524"/>
    </row>
    <row r="513" spans="2:6" x14ac:dyDescent="0.25">
      <c r="B513" s="523"/>
      <c r="C513" s="523"/>
      <c r="D513" s="524"/>
      <c r="E513" s="524"/>
      <c r="F513" s="524"/>
    </row>
    <row r="514" spans="2:6" ht="15.75" x14ac:dyDescent="0.25">
      <c r="B514" s="191" t="s">
        <v>476</v>
      </c>
      <c r="C514" s="525"/>
      <c r="D514" s="199"/>
      <c r="E514" s="199"/>
      <c r="F514" s="200"/>
    </row>
    <row r="515" spans="2:6" ht="15.75" x14ac:dyDescent="0.25">
      <c r="B515" s="192" t="s">
        <v>477</v>
      </c>
      <c r="C515" s="525"/>
      <c r="D515" s="199"/>
      <c r="E515" s="199"/>
      <c r="F515" s="200"/>
    </row>
    <row r="516" spans="2:6" ht="15.75" x14ac:dyDescent="0.25">
      <c r="B516" s="192"/>
      <c r="C516" s="525"/>
      <c r="D516" s="199"/>
      <c r="E516" s="199"/>
      <c r="F516" s="200"/>
    </row>
    <row r="517" spans="2:6" x14ac:dyDescent="0.25">
      <c r="B517" s="199"/>
      <c r="C517" s="199"/>
      <c r="D517" s="199"/>
      <c r="E517" s="199"/>
      <c r="F517" s="200"/>
    </row>
    <row r="518" spans="2:6" ht="16.5" x14ac:dyDescent="0.25">
      <c r="B518" s="552" t="s">
        <v>679</v>
      </c>
      <c r="C518" s="552"/>
      <c r="D518" s="552"/>
      <c r="E518" s="552"/>
      <c r="F518" s="552"/>
    </row>
    <row r="519" spans="2:6" x14ac:dyDescent="0.25">
      <c r="B519" s="553" t="s">
        <v>680</v>
      </c>
      <c r="C519" s="553"/>
      <c r="D519" s="553"/>
      <c r="E519" s="553"/>
      <c r="F519" s="553"/>
    </row>
    <row r="520" spans="2:6" x14ac:dyDescent="0.25">
      <c r="B520" s="493"/>
      <c r="C520" s="493"/>
      <c r="D520" s="493"/>
      <c r="E520" s="493"/>
      <c r="F520" s="493"/>
    </row>
    <row r="521" spans="2:6" x14ac:dyDescent="0.25">
      <c r="B521" s="199"/>
      <c r="C521" s="199"/>
      <c r="D521" s="199"/>
      <c r="E521" s="199"/>
      <c r="F521" s="200"/>
    </row>
    <row r="522" spans="2:6" ht="15.75" thickBot="1" x14ac:dyDescent="0.3">
      <c r="B522" s="199"/>
      <c r="C522" s="199"/>
      <c r="D522" s="199"/>
      <c r="E522" s="200"/>
      <c r="F522" s="369" t="s">
        <v>516</v>
      </c>
    </row>
    <row r="523" spans="2:6" ht="15.75" thickTop="1" x14ac:dyDescent="0.25">
      <c r="B523" s="554" t="s">
        <v>518</v>
      </c>
      <c r="C523" s="557" t="s">
        <v>681</v>
      </c>
      <c r="D523" s="560" t="s">
        <v>660</v>
      </c>
      <c r="E523" s="560" t="s">
        <v>682</v>
      </c>
      <c r="F523" s="560" t="s">
        <v>683</v>
      </c>
    </row>
    <row r="524" spans="2:6" x14ac:dyDescent="0.25">
      <c r="B524" s="555"/>
      <c r="C524" s="558"/>
      <c r="D524" s="561"/>
      <c r="E524" s="561"/>
      <c r="F524" s="561"/>
    </row>
    <row r="525" spans="2:6" x14ac:dyDescent="0.25">
      <c r="B525" s="555"/>
      <c r="C525" s="558"/>
      <c r="D525" s="561"/>
      <c r="E525" s="561"/>
      <c r="F525" s="561"/>
    </row>
    <row r="526" spans="2:6" x14ac:dyDescent="0.25">
      <c r="B526" s="555"/>
      <c r="C526" s="558"/>
      <c r="D526" s="561"/>
      <c r="E526" s="561"/>
      <c r="F526" s="561"/>
    </row>
    <row r="527" spans="2:6" ht="15.75" thickBot="1" x14ac:dyDescent="0.3">
      <c r="B527" s="556"/>
      <c r="C527" s="559"/>
      <c r="D527" s="562"/>
      <c r="E527" s="562"/>
      <c r="F527" s="562"/>
    </row>
    <row r="528" spans="2:6" ht="15.75" thickTop="1" x14ac:dyDescent="0.25">
      <c r="B528" s="504"/>
      <c r="C528" s="523"/>
      <c r="D528" s="512"/>
      <c r="E528" s="512"/>
      <c r="F528" s="512"/>
    </row>
    <row r="529" spans="2:6" x14ac:dyDescent="0.25">
      <c r="B529" s="514" t="s">
        <v>413</v>
      </c>
      <c r="C529" s="526"/>
      <c r="D529" s="512"/>
      <c r="E529" s="512"/>
      <c r="F529" s="512"/>
    </row>
    <row r="530" spans="2:6" x14ac:dyDescent="0.25">
      <c r="B530" s="504"/>
      <c r="C530" s="523"/>
      <c r="D530" s="512"/>
      <c r="E530" s="512"/>
      <c r="F530" s="512"/>
    </row>
    <row r="531" spans="2:6" x14ac:dyDescent="0.25">
      <c r="B531" s="509" t="s">
        <v>748</v>
      </c>
      <c r="C531" s="527" t="s">
        <v>729</v>
      </c>
      <c r="D531" s="512">
        <v>74704.929999999993</v>
      </c>
      <c r="E531" s="512">
        <v>26893.77</v>
      </c>
      <c r="F531" s="512">
        <v>101598.7</v>
      </c>
    </row>
    <row r="532" spans="2:6" x14ac:dyDescent="0.25">
      <c r="B532" s="509" t="s">
        <v>749</v>
      </c>
      <c r="C532" s="527" t="s">
        <v>729</v>
      </c>
      <c r="D532" s="512">
        <v>111600</v>
      </c>
      <c r="E532" s="512">
        <v>30969</v>
      </c>
      <c r="F532" s="512">
        <v>142569</v>
      </c>
    </row>
    <row r="533" spans="2:6" x14ac:dyDescent="0.25">
      <c r="B533" s="509" t="s">
        <v>750</v>
      </c>
      <c r="C533" s="527" t="s">
        <v>729</v>
      </c>
      <c r="D533" s="512">
        <v>47556.01</v>
      </c>
      <c r="E533" s="512">
        <v>28533.61</v>
      </c>
      <c r="F533" s="512">
        <v>76089.62</v>
      </c>
    </row>
    <row r="534" spans="2:6" x14ac:dyDescent="0.25">
      <c r="B534" s="509" t="s">
        <v>751</v>
      </c>
      <c r="C534" s="527" t="s">
        <v>729</v>
      </c>
      <c r="D534" s="512">
        <v>35818.33</v>
      </c>
      <c r="E534" s="512">
        <v>7880.03</v>
      </c>
      <c r="F534" s="512">
        <v>43698.36</v>
      </c>
    </row>
    <row r="535" spans="2:6" x14ac:dyDescent="0.25">
      <c r="B535" s="509" t="s">
        <v>752</v>
      </c>
      <c r="C535" s="527" t="s">
        <v>729</v>
      </c>
      <c r="D535" s="512">
        <v>34838.660000000003</v>
      </c>
      <c r="E535" s="512">
        <v>20903.189999999999</v>
      </c>
      <c r="F535" s="512">
        <v>55741.850000000006</v>
      </c>
    </row>
    <row r="536" spans="2:6" x14ac:dyDescent="0.25">
      <c r="B536" s="509" t="s">
        <v>753</v>
      </c>
      <c r="C536" s="527" t="s">
        <v>729</v>
      </c>
      <c r="D536" s="512">
        <v>25286.87</v>
      </c>
      <c r="E536" s="512">
        <v>2799.86</v>
      </c>
      <c r="F536" s="512">
        <v>28086.73</v>
      </c>
    </row>
    <row r="537" spans="2:6" x14ac:dyDescent="0.25">
      <c r="B537" s="509" t="s">
        <v>754</v>
      </c>
      <c r="C537" s="527" t="s">
        <v>729</v>
      </c>
      <c r="D537" s="512">
        <v>47336.56</v>
      </c>
      <c r="E537" s="512">
        <v>21656.48</v>
      </c>
      <c r="F537" s="512">
        <v>68993.039999999994</v>
      </c>
    </row>
    <row r="538" spans="2:6" x14ac:dyDescent="0.25">
      <c r="B538" s="509" t="s">
        <v>755</v>
      </c>
      <c r="C538" s="527" t="s">
        <v>729</v>
      </c>
      <c r="D538" s="512">
        <v>44113.58</v>
      </c>
      <c r="E538" s="512">
        <v>9263.85</v>
      </c>
      <c r="F538" s="512">
        <v>53377.43</v>
      </c>
    </row>
    <row r="539" spans="2:6" x14ac:dyDescent="0.25">
      <c r="B539" s="509" t="s">
        <v>756</v>
      </c>
      <c r="C539" s="527" t="s">
        <v>729</v>
      </c>
      <c r="D539" s="512">
        <v>23597.29</v>
      </c>
      <c r="E539" s="512">
        <v>4955.43</v>
      </c>
      <c r="F539" s="512">
        <v>28552.720000000001</v>
      </c>
    </row>
    <row r="540" spans="2:6" x14ac:dyDescent="0.25">
      <c r="B540" s="509" t="s">
        <v>757</v>
      </c>
      <c r="C540" s="527" t="s">
        <v>729</v>
      </c>
      <c r="D540" s="512">
        <v>54367.72</v>
      </c>
      <c r="E540" s="512">
        <v>5708.61</v>
      </c>
      <c r="F540" s="512">
        <v>60076.33</v>
      </c>
    </row>
    <row r="541" spans="2:6" x14ac:dyDescent="0.25">
      <c r="B541" s="509" t="s">
        <v>758</v>
      </c>
      <c r="C541" s="527" t="s">
        <v>729</v>
      </c>
      <c r="D541" s="512">
        <v>53352.17</v>
      </c>
      <c r="E541" s="512">
        <v>10937.19</v>
      </c>
      <c r="F541" s="512">
        <v>64289.36</v>
      </c>
    </row>
    <row r="542" spans="2:6" x14ac:dyDescent="0.25">
      <c r="B542" s="509" t="s">
        <v>759</v>
      </c>
      <c r="C542" s="527" t="s">
        <v>729</v>
      </c>
      <c r="D542" s="512">
        <v>56890.8</v>
      </c>
      <c r="E542" s="512">
        <v>32001.07</v>
      </c>
      <c r="F542" s="512">
        <v>88891.87</v>
      </c>
    </row>
    <row r="543" spans="2:6" x14ac:dyDescent="0.25">
      <c r="B543" s="509" t="s">
        <v>760</v>
      </c>
      <c r="C543" s="527" t="s">
        <v>729</v>
      </c>
      <c r="D543" s="512">
        <v>92788.76</v>
      </c>
      <c r="E543" s="512">
        <v>109026.79</v>
      </c>
      <c r="F543" s="512">
        <v>201815.55</v>
      </c>
    </row>
    <row r="544" spans="2:6" x14ac:dyDescent="0.25">
      <c r="B544" s="509" t="s">
        <v>761</v>
      </c>
      <c r="C544" s="527" t="s">
        <v>729</v>
      </c>
      <c r="D544" s="512">
        <v>18487.330000000002</v>
      </c>
      <c r="E544" s="512">
        <v>3327.72</v>
      </c>
      <c r="F544" s="512">
        <v>21815.050000000003</v>
      </c>
    </row>
    <row r="545" spans="2:6" x14ac:dyDescent="0.25">
      <c r="B545" s="509" t="s">
        <v>762</v>
      </c>
      <c r="C545" s="527" t="s">
        <v>729</v>
      </c>
      <c r="D545" s="512">
        <v>29997.200000000001</v>
      </c>
      <c r="E545" s="512">
        <v>43195.96</v>
      </c>
      <c r="F545" s="512">
        <v>73193.16</v>
      </c>
    </row>
    <row r="546" spans="2:6" x14ac:dyDescent="0.25">
      <c r="B546" s="509" t="s">
        <v>763</v>
      </c>
      <c r="C546" s="527" t="s">
        <v>729</v>
      </c>
      <c r="D546" s="512">
        <v>36725.160000000003</v>
      </c>
      <c r="E546" s="512">
        <v>51782.48</v>
      </c>
      <c r="F546" s="512">
        <v>88507.640000000014</v>
      </c>
    </row>
    <row r="547" spans="2:6" x14ac:dyDescent="0.25">
      <c r="B547" s="509" t="s">
        <v>764</v>
      </c>
      <c r="C547" s="527" t="s">
        <v>729</v>
      </c>
      <c r="D547" s="512">
        <v>55156.27</v>
      </c>
      <c r="E547" s="512">
        <v>18753.13</v>
      </c>
      <c r="F547" s="512">
        <v>73909.399999999994</v>
      </c>
    </row>
    <row r="548" spans="2:6" x14ac:dyDescent="0.25">
      <c r="B548" s="509" t="s">
        <v>765</v>
      </c>
      <c r="C548" s="527" t="s">
        <v>729</v>
      </c>
      <c r="D548" s="512">
        <v>34634.559999999998</v>
      </c>
      <c r="E548" s="512">
        <v>19395.349999999999</v>
      </c>
      <c r="F548" s="512">
        <v>54029.909999999996</v>
      </c>
    </row>
    <row r="549" spans="2:6" x14ac:dyDescent="0.25">
      <c r="B549" s="509" t="s">
        <v>766</v>
      </c>
      <c r="C549" s="527" t="s">
        <v>729</v>
      </c>
      <c r="D549" s="512">
        <v>9824.1</v>
      </c>
      <c r="E549" s="512">
        <v>736.81</v>
      </c>
      <c r="F549" s="512">
        <v>10560.91</v>
      </c>
    </row>
    <row r="550" spans="2:6" x14ac:dyDescent="0.25">
      <c r="B550" s="509" t="s">
        <v>767</v>
      </c>
      <c r="C550" s="527" t="s">
        <v>729</v>
      </c>
      <c r="D550" s="512">
        <v>90965.98</v>
      </c>
      <c r="E550" s="512">
        <v>51736.9</v>
      </c>
      <c r="F550" s="512">
        <v>142702.88</v>
      </c>
    </row>
    <row r="551" spans="2:6" x14ac:dyDescent="0.25">
      <c r="B551" s="509" t="s">
        <v>768</v>
      </c>
      <c r="C551" s="527" t="s">
        <v>729</v>
      </c>
      <c r="D551" s="512">
        <v>8838.49</v>
      </c>
      <c r="E551" s="512">
        <v>10735.4</v>
      </c>
      <c r="F551" s="512">
        <v>19573.89</v>
      </c>
    </row>
    <row r="552" spans="2:6" x14ac:dyDescent="0.25">
      <c r="B552" s="509" t="s">
        <v>769</v>
      </c>
      <c r="C552" s="527" t="s">
        <v>729</v>
      </c>
      <c r="D552" s="512">
        <v>50287.41</v>
      </c>
      <c r="E552" s="512">
        <v>38469.870000000003</v>
      </c>
      <c r="F552" s="512">
        <v>88757.28</v>
      </c>
    </row>
    <row r="553" spans="2:6" x14ac:dyDescent="0.25">
      <c r="B553" s="509" t="s">
        <v>770</v>
      </c>
      <c r="C553" s="527" t="s">
        <v>729</v>
      </c>
      <c r="D553" s="512">
        <v>22323.02</v>
      </c>
      <c r="E553" s="512">
        <v>1785.84</v>
      </c>
      <c r="F553" s="512">
        <v>24108.86</v>
      </c>
    </row>
    <row r="554" spans="2:6" x14ac:dyDescent="0.25">
      <c r="B554" s="509" t="s">
        <v>771</v>
      </c>
      <c r="C554" s="527" t="s">
        <v>729</v>
      </c>
      <c r="D554" s="512">
        <v>42305.15</v>
      </c>
      <c r="E554" s="512">
        <v>23690.89</v>
      </c>
      <c r="F554" s="512">
        <v>65996.040000000008</v>
      </c>
    </row>
    <row r="555" spans="2:6" x14ac:dyDescent="0.25">
      <c r="B555" s="509" t="s">
        <v>772</v>
      </c>
      <c r="C555" s="527" t="s">
        <v>729</v>
      </c>
      <c r="D555" s="512">
        <v>43730.23</v>
      </c>
      <c r="E555" s="512">
        <v>27987.35</v>
      </c>
      <c r="F555" s="512">
        <v>71717.58</v>
      </c>
    </row>
    <row r="556" spans="2:6" x14ac:dyDescent="0.25">
      <c r="B556" s="509" t="s">
        <v>773</v>
      </c>
      <c r="C556" s="527" t="s">
        <v>729</v>
      </c>
      <c r="D556" s="512">
        <v>49019.040000000001</v>
      </c>
      <c r="E556" s="512">
        <v>9559.2800000000007</v>
      </c>
      <c r="F556" s="512">
        <v>58578.32</v>
      </c>
    </row>
    <row r="557" spans="2:6" x14ac:dyDescent="0.25">
      <c r="B557" s="509" t="s">
        <v>774</v>
      </c>
      <c r="C557" s="527" t="s">
        <v>729</v>
      </c>
      <c r="D557" s="512">
        <v>43932.65</v>
      </c>
      <c r="E557" s="512">
        <v>12520.8</v>
      </c>
      <c r="F557" s="512">
        <v>56453.45</v>
      </c>
    </row>
    <row r="558" spans="2:6" x14ac:dyDescent="0.25">
      <c r="B558" s="509" t="s">
        <v>775</v>
      </c>
      <c r="C558" s="527" t="s">
        <v>729</v>
      </c>
      <c r="D558" s="512">
        <v>19017.18</v>
      </c>
      <c r="E558" s="512">
        <v>10649.62</v>
      </c>
      <c r="F558" s="512">
        <v>29666.800000000003</v>
      </c>
    </row>
    <row r="559" spans="2:6" x14ac:dyDescent="0.25">
      <c r="B559" s="509" t="s">
        <v>776</v>
      </c>
      <c r="C559" s="527" t="s">
        <v>729</v>
      </c>
      <c r="D559" s="512">
        <v>47238.33</v>
      </c>
      <c r="E559" s="512">
        <v>9920.0499999999993</v>
      </c>
      <c r="F559" s="512">
        <v>57158.380000000005</v>
      </c>
    </row>
    <row r="560" spans="2:6" x14ac:dyDescent="0.25">
      <c r="B560" s="509" t="s">
        <v>777</v>
      </c>
      <c r="C560" s="527" t="s">
        <v>729</v>
      </c>
      <c r="D560" s="512">
        <v>88822.27</v>
      </c>
      <c r="E560" s="512">
        <v>63952.03</v>
      </c>
      <c r="F560" s="512">
        <v>152774.29999999999</v>
      </c>
    </row>
    <row r="561" spans="2:6" x14ac:dyDescent="0.25">
      <c r="B561" s="509" t="s">
        <v>778</v>
      </c>
      <c r="C561" s="527" t="s">
        <v>729</v>
      </c>
      <c r="D561" s="512">
        <v>21289.35</v>
      </c>
      <c r="E561" s="512">
        <v>1516.87</v>
      </c>
      <c r="F561" s="512">
        <v>22806.219999999998</v>
      </c>
    </row>
    <row r="562" spans="2:6" x14ac:dyDescent="0.25">
      <c r="B562" s="509" t="s">
        <v>779</v>
      </c>
      <c r="C562" s="527" t="s">
        <v>729</v>
      </c>
      <c r="D562" s="512">
        <v>83567.009999999995</v>
      </c>
      <c r="E562" s="512">
        <v>21309.59</v>
      </c>
      <c r="F562" s="512">
        <v>104876.59999999999</v>
      </c>
    </row>
    <row r="563" spans="2:6" x14ac:dyDescent="0.25">
      <c r="B563" s="509" t="s">
        <v>780</v>
      </c>
      <c r="C563" s="527" t="s">
        <v>729</v>
      </c>
      <c r="D563" s="512">
        <v>8934.7099999999991</v>
      </c>
      <c r="E563" s="512">
        <v>1358.48</v>
      </c>
      <c r="F563" s="512">
        <v>10293.189999999999</v>
      </c>
    </row>
    <row r="564" spans="2:6" x14ac:dyDescent="0.25">
      <c r="B564" s="509" t="s">
        <v>781</v>
      </c>
      <c r="C564" s="527" t="s">
        <v>729</v>
      </c>
      <c r="D564" s="512">
        <v>78465.98</v>
      </c>
      <c r="E564" s="512">
        <v>7258.1</v>
      </c>
      <c r="F564" s="512">
        <v>85724.08</v>
      </c>
    </row>
    <row r="565" spans="2:6" x14ac:dyDescent="0.25">
      <c r="B565" s="509" t="s">
        <v>782</v>
      </c>
      <c r="C565" s="527" t="s">
        <v>783</v>
      </c>
      <c r="D565" s="512">
        <v>6051.21</v>
      </c>
      <c r="E565" s="512">
        <v>3630.73</v>
      </c>
      <c r="F565" s="512">
        <v>9681.94</v>
      </c>
    </row>
    <row r="566" spans="2:6" x14ac:dyDescent="0.25">
      <c r="B566" s="509" t="s">
        <v>784</v>
      </c>
      <c r="C566" s="527" t="s">
        <v>785</v>
      </c>
      <c r="D566" s="512">
        <v>189.93</v>
      </c>
      <c r="E566" s="512">
        <v>70.28</v>
      </c>
      <c r="F566" s="512">
        <v>260.21000000000004</v>
      </c>
    </row>
    <row r="567" spans="2:6" x14ac:dyDescent="0.25">
      <c r="B567" s="509" t="s">
        <v>786</v>
      </c>
      <c r="C567" s="527" t="s">
        <v>785</v>
      </c>
      <c r="D567" s="512">
        <v>949.67</v>
      </c>
      <c r="E567" s="512">
        <v>351.38</v>
      </c>
      <c r="F567" s="512">
        <v>1301.05</v>
      </c>
    </row>
    <row r="568" spans="2:6" x14ac:dyDescent="0.25">
      <c r="B568" s="509" t="s">
        <v>787</v>
      </c>
      <c r="C568" s="527" t="s">
        <v>785</v>
      </c>
      <c r="D568" s="512">
        <v>949.67</v>
      </c>
      <c r="E568" s="512">
        <v>351.38</v>
      </c>
      <c r="F568" s="512">
        <v>1301.05</v>
      </c>
    </row>
    <row r="569" spans="2:6" x14ac:dyDescent="0.25">
      <c r="B569" s="509" t="s">
        <v>788</v>
      </c>
      <c r="C569" s="527" t="s">
        <v>785</v>
      </c>
      <c r="D569" s="512">
        <v>1234.57</v>
      </c>
      <c r="E569" s="512">
        <v>296.3</v>
      </c>
      <c r="F569" s="512">
        <v>1530.87</v>
      </c>
    </row>
    <row r="570" spans="2:6" x14ac:dyDescent="0.25">
      <c r="B570" s="509" t="s">
        <v>789</v>
      </c>
      <c r="C570" s="527" t="s">
        <v>785</v>
      </c>
      <c r="D570" s="512">
        <v>10246.91</v>
      </c>
      <c r="E570" s="512">
        <v>512.35</v>
      </c>
      <c r="F570" s="512">
        <v>10759.26</v>
      </c>
    </row>
    <row r="571" spans="2:6" x14ac:dyDescent="0.25">
      <c r="B571" s="509" t="s">
        <v>790</v>
      </c>
      <c r="C571" s="527" t="s">
        <v>785</v>
      </c>
      <c r="D571" s="512">
        <v>94.97</v>
      </c>
      <c r="E571" s="512">
        <v>10.45</v>
      </c>
      <c r="F571" s="512">
        <v>105.42</v>
      </c>
    </row>
    <row r="572" spans="2:6" x14ac:dyDescent="0.25">
      <c r="B572" s="509" t="s">
        <v>791</v>
      </c>
      <c r="C572" s="527" t="s">
        <v>785</v>
      </c>
      <c r="D572" s="512">
        <v>2374.17</v>
      </c>
      <c r="E572" s="512">
        <v>664.77</v>
      </c>
      <c r="F572" s="512">
        <v>3038.94</v>
      </c>
    </row>
    <row r="573" spans="2:6" x14ac:dyDescent="0.25">
      <c r="B573" s="509" t="s">
        <v>792</v>
      </c>
      <c r="C573" s="527" t="s">
        <v>785</v>
      </c>
      <c r="D573" s="512">
        <v>854.7</v>
      </c>
      <c r="E573" s="512">
        <v>92.31</v>
      </c>
      <c r="F573" s="512">
        <v>947.01</v>
      </c>
    </row>
    <row r="574" spans="2:6" x14ac:dyDescent="0.25">
      <c r="B574" s="509" t="s">
        <v>793</v>
      </c>
      <c r="C574" s="527" t="s">
        <v>785</v>
      </c>
      <c r="D574" s="512">
        <v>6923.08</v>
      </c>
      <c r="E574" s="512">
        <v>887.02</v>
      </c>
      <c r="F574" s="512">
        <v>7810.1</v>
      </c>
    </row>
    <row r="575" spans="2:6" x14ac:dyDescent="0.25">
      <c r="B575" s="509" t="s">
        <v>794</v>
      </c>
      <c r="C575" s="527" t="s">
        <v>785</v>
      </c>
      <c r="D575" s="512">
        <v>8594.49</v>
      </c>
      <c r="E575" s="512">
        <v>1667.33</v>
      </c>
      <c r="F575" s="512">
        <v>10261.82</v>
      </c>
    </row>
    <row r="576" spans="2:6" x14ac:dyDescent="0.25">
      <c r="B576" s="509" t="s">
        <v>795</v>
      </c>
      <c r="C576" s="527" t="s">
        <v>796</v>
      </c>
      <c r="D576" s="512">
        <v>127886.47</v>
      </c>
      <c r="E576" s="512">
        <v>86812.85</v>
      </c>
      <c r="F576" s="512">
        <v>214699.32</v>
      </c>
    </row>
    <row r="577" spans="2:6" x14ac:dyDescent="0.25">
      <c r="B577" s="509" t="s">
        <v>797</v>
      </c>
      <c r="C577" s="527" t="s">
        <v>796</v>
      </c>
      <c r="D577" s="512">
        <v>667170.42000000004</v>
      </c>
      <c r="E577" s="512">
        <v>612962.81999999995</v>
      </c>
      <c r="F577" s="512">
        <v>1280133.24</v>
      </c>
    </row>
    <row r="578" spans="2:6" x14ac:dyDescent="0.25">
      <c r="B578" s="509" t="s">
        <v>798</v>
      </c>
      <c r="C578" s="527" t="s">
        <v>796</v>
      </c>
      <c r="D578" s="512">
        <v>469331.44</v>
      </c>
      <c r="E578" s="512">
        <v>422398.3</v>
      </c>
      <c r="F578" s="512">
        <v>891729.74</v>
      </c>
    </row>
    <row r="579" spans="2:6" x14ac:dyDescent="0.25">
      <c r="B579" s="509" t="s">
        <v>799</v>
      </c>
      <c r="C579" s="527" t="s">
        <v>796</v>
      </c>
      <c r="D579" s="512">
        <v>595396.69999999995</v>
      </c>
      <c r="E579" s="512">
        <v>464409.43</v>
      </c>
      <c r="F579" s="512">
        <v>1059806.1299999999</v>
      </c>
    </row>
    <row r="580" spans="2:6" x14ac:dyDescent="0.25">
      <c r="B580" s="509" t="s">
        <v>800</v>
      </c>
      <c r="C580" s="527" t="s">
        <v>796</v>
      </c>
      <c r="D580" s="512">
        <v>0</v>
      </c>
      <c r="E580" s="512">
        <v>1.26</v>
      </c>
      <c r="F580" s="512">
        <v>1.26</v>
      </c>
    </row>
    <row r="581" spans="2:6" x14ac:dyDescent="0.25">
      <c r="B581" s="509" t="s">
        <v>801</v>
      </c>
      <c r="C581" s="527" t="s">
        <v>796</v>
      </c>
      <c r="D581" s="512">
        <v>0</v>
      </c>
      <c r="E581" s="512">
        <v>27.74</v>
      </c>
      <c r="F581" s="512">
        <v>27.74</v>
      </c>
    </row>
    <row r="582" spans="2:6" x14ac:dyDescent="0.25">
      <c r="B582" s="509" t="s">
        <v>802</v>
      </c>
      <c r="C582" s="527" t="s">
        <v>796</v>
      </c>
      <c r="D582" s="512">
        <v>21692.87</v>
      </c>
      <c r="E582" s="512">
        <v>2899.92</v>
      </c>
      <c r="F582" s="512">
        <v>24592.79</v>
      </c>
    </row>
    <row r="583" spans="2:6" x14ac:dyDescent="0.25">
      <c r="B583" s="509" t="s">
        <v>803</v>
      </c>
      <c r="C583" s="527" t="s">
        <v>796</v>
      </c>
      <c r="D583" s="512">
        <v>0</v>
      </c>
      <c r="E583" s="512">
        <v>25.05</v>
      </c>
      <c r="F583" s="512">
        <v>25.05</v>
      </c>
    </row>
    <row r="584" spans="2:6" x14ac:dyDescent="0.25">
      <c r="B584" s="509" t="s">
        <v>804</v>
      </c>
      <c r="C584" s="527" t="s">
        <v>796</v>
      </c>
      <c r="D584" s="512">
        <v>77900</v>
      </c>
      <c r="E584" s="512">
        <v>22817.69</v>
      </c>
      <c r="F584" s="512">
        <v>100717.69</v>
      </c>
    </row>
    <row r="585" spans="2:6" x14ac:dyDescent="0.25">
      <c r="B585" s="509" t="s">
        <v>805</v>
      </c>
      <c r="C585" s="527" t="s">
        <v>796</v>
      </c>
      <c r="D585" s="512">
        <v>185047</v>
      </c>
      <c r="E585" s="512">
        <v>122131.02</v>
      </c>
      <c r="F585" s="512">
        <v>307178.02</v>
      </c>
    </row>
    <row r="586" spans="2:6" x14ac:dyDescent="0.25">
      <c r="B586" s="509" t="s">
        <v>806</v>
      </c>
      <c r="C586" s="527" t="s">
        <v>796</v>
      </c>
      <c r="D586" s="512">
        <v>36501.5</v>
      </c>
      <c r="E586" s="512">
        <v>2118.71</v>
      </c>
      <c r="F586" s="512">
        <v>38620.21</v>
      </c>
    </row>
    <row r="587" spans="2:6" x14ac:dyDescent="0.25">
      <c r="B587" s="509" t="s">
        <v>807</v>
      </c>
      <c r="C587" s="527" t="s">
        <v>796</v>
      </c>
      <c r="D587" s="512">
        <v>135731</v>
      </c>
      <c r="E587" s="512">
        <v>22706.81</v>
      </c>
      <c r="F587" s="512">
        <v>158437.81</v>
      </c>
    </row>
    <row r="588" spans="2:6" x14ac:dyDescent="0.25">
      <c r="B588" s="509" t="s">
        <v>808</v>
      </c>
      <c r="C588" s="527" t="s">
        <v>796</v>
      </c>
      <c r="D588" s="512">
        <v>135422.03</v>
      </c>
      <c r="E588" s="512">
        <v>74482.11</v>
      </c>
      <c r="F588" s="512">
        <v>209904.14</v>
      </c>
    </row>
    <row r="589" spans="2:6" x14ac:dyDescent="0.25">
      <c r="B589" s="509" t="s">
        <v>809</v>
      </c>
      <c r="C589" s="527" t="s">
        <v>796</v>
      </c>
      <c r="D589" s="512">
        <v>419282</v>
      </c>
      <c r="E589" s="512">
        <v>567234.14</v>
      </c>
      <c r="F589" s="512">
        <v>986516.14</v>
      </c>
    </row>
    <row r="590" spans="2:6" x14ac:dyDescent="0.25">
      <c r="B590" s="509" t="s">
        <v>810</v>
      </c>
      <c r="C590" s="527" t="s">
        <v>796</v>
      </c>
      <c r="D590" s="512">
        <v>110225.83</v>
      </c>
      <c r="E590" s="512">
        <v>128964.22</v>
      </c>
      <c r="F590" s="512">
        <v>239190.05</v>
      </c>
    </row>
    <row r="591" spans="2:6" x14ac:dyDescent="0.25">
      <c r="B591" s="509" t="s">
        <v>811</v>
      </c>
      <c r="C591" s="527" t="s">
        <v>796</v>
      </c>
      <c r="D591" s="512">
        <v>7144.31</v>
      </c>
      <c r="E591" s="512">
        <v>991.47</v>
      </c>
      <c r="F591" s="512">
        <v>8135.7800000000007</v>
      </c>
    </row>
    <row r="592" spans="2:6" x14ac:dyDescent="0.25">
      <c r="B592" s="509" t="s">
        <v>812</v>
      </c>
      <c r="C592" s="527" t="s">
        <v>796</v>
      </c>
      <c r="D592" s="512">
        <v>297834</v>
      </c>
      <c r="E592" s="512">
        <v>766357.26</v>
      </c>
      <c r="F592" s="512">
        <v>1064191.26</v>
      </c>
    </row>
    <row r="593" spans="2:6" x14ac:dyDescent="0.25">
      <c r="B593" s="509" t="s">
        <v>813</v>
      </c>
      <c r="C593" s="527" t="s">
        <v>796</v>
      </c>
      <c r="D593" s="512">
        <v>64</v>
      </c>
      <c r="E593" s="512">
        <v>59.55</v>
      </c>
      <c r="F593" s="512">
        <v>123.55</v>
      </c>
    </row>
    <row r="594" spans="2:6" x14ac:dyDescent="0.25">
      <c r="B594" s="509" t="s">
        <v>814</v>
      </c>
      <c r="C594" s="527" t="s">
        <v>796</v>
      </c>
      <c r="D594" s="512">
        <v>95753.36</v>
      </c>
      <c r="E594" s="512">
        <v>42131.48</v>
      </c>
      <c r="F594" s="512">
        <v>137884.84</v>
      </c>
    </row>
    <row r="595" spans="2:6" x14ac:dyDescent="0.25">
      <c r="B595" s="509" t="s">
        <v>815</v>
      </c>
      <c r="C595" s="527" t="s">
        <v>796</v>
      </c>
      <c r="D595" s="512">
        <v>11019</v>
      </c>
      <c r="E595" s="512">
        <v>16032.64</v>
      </c>
      <c r="F595" s="512">
        <v>27051.64</v>
      </c>
    </row>
    <row r="596" spans="2:6" x14ac:dyDescent="0.25">
      <c r="B596" s="509" t="s">
        <v>816</v>
      </c>
      <c r="C596" s="527" t="s">
        <v>796</v>
      </c>
      <c r="D596" s="512">
        <v>226.79</v>
      </c>
      <c r="E596" s="512">
        <v>42.17</v>
      </c>
      <c r="F596" s="512">
        <v>268.95999999999998</v>
      </c>
    </row>
    <row r="597" spans="2:6" x14ac:dyDescent="0.25">
      <c r="B597" s="509" t="s">
        <v>817</v>
      </c>
      <c r="C597" s="527" t="s">
        <v>796</v>
      </c>
      <c r="D597" s="512">
        <v>137125.01</v>
      </c>
      <c r="E597" s="512">
        <v>120844.99</v>
      </c>
      <c r="F597" s="512">
        <v>257970</v>
      </c>
    </row>
    <row r="598" spans="2:6" x14ac:dyDescent="0.25">
      <c r="B598" s="509" t="s">
        <v>818</v>
      </c>
      <c r="C598" s="527" t="s">
        <v>796</v>
      </c>
      <c r="D598" s="512">
        <v>63</v>
      </c>
      <c r="E598" s="512">
        <v>0</v>
      </c>
      <c r="F598" s="512">
        <v>63</v>
      </c>
    </row>
    <row r="599" spans="2:6" x14ac:dyDescent="0.25">
      <c r="B599" s="509" t="s">
        <v>819</v>
      </c>
      <c r="C599" s="527" t="s">
        <v>796</v>
      </c>
      <c r="D599" s="512">
        <v>121977</v>
      </c>
      <c r="E599" s="512">
        <v>150031.71</v>
      </c>
      <c r="F599" s="512">
        <v>272008.70999999996</v>
      </c>
    </row>
    <row r="600" spans="2:6" x14ac:dyDescent="0.25">
      <c r="B600" s="509" t="s">
        <v>820</v>
      </c>
      <c r="C600" s="527" t="s">
        <v>796</v>
      </c>
      <c r="D600" s="512">
        <v>112712</v>
      </c>
      <c r="E600" s="512">
        <v>119609.93</v>
      </c>
      <c r="F600" s="512">
        <v>232321.93</v>
      </c>
    </row>
    <row r="601" spans="2:6" x14ac:dyDescent="0.25">
      <c r="B601" s="509" t="s">
        <v>821</v>
      </c>
      <c r="C601" s="527" t="s">
        <v>796</v>
      </c>
      <c r="D601" s="512">
        <v>0.01</v>
      </c>
      <c r="E601" s="512">
        <v>242.22</v>
      </c>
      <c r="F601" s="512">
        <v>242.23</v>
      </c>
    </row>
    <row r="602" spans="2:6" x14ac:dyDescent="0.25">
      <c r="B602" s="509" t="s">
        <v>822</v>
      </c>
      <c r="C602" s="527" t="s">
        <v>796</v>
      </c>
      <c r="D602" s="512">
        <v>0</v>
      </c>
      <c r="E602" s="512">
        <v>501.22</v>
      </c>
      <c r="F602" s="512">
        <v>501.22</v>
      </c>
    </row>
    <row r="603" spans="2:6" x14ac:dyDescent="0.25">
      <c r="B603" s="509" t="s">
        <v>823</v>
      </c>
      <c r="C603" s="527" t="s">
        <v>796</v>
      </c>
      <c r="D603" s="512">
        <v>0</v>
      </c>
      <c r="E603" s="512">
        <v>15.68</v>
      </c>
      <c r="F603" s="512">
        <v>15.68</v>
      </c>
    </row>
    <row r="604" spans="2:6" x14ac:dyDescent="0.25">
      <c r="B604" s="509" t="s">
        <v>824</v>
      </c>
      <c r="C604" s="527" t="s">
        <v>796</v>
      </c>
      <c r="D604" s="512">
        <v>65786</v>
      </c>
      <c r="E604" s="512">
        <v>94731.839999999997</v>
      </c>
      <c r="F604" s="512">
        <v>160517.84</v>
      </c>
    </row>
    <row r="605" spans="2:6" x14ac:dyDescent="0.25">
      <c r="B605" s="509" t="s">
        <v>825</v>
      </c>
      <c r="C605" s="527" t="s">
        <v>796</v>
      </c>
      <c r="D605" s="512">
        <v>63196</v>
      </c>
      <c r="E605" s="512">
        <v>61102.63</v>
      </c>
      <c r="F605" s="512">
        <v>124298.63</v>
      </c>
    </row>
    <row r="606" spans="2:6" x14ac:dyDescent="0.25">
      <c r="B606" s="509" t="s">
        <v>826</v>
      </c>
      <c r="C606" s="527" t="s">
        <v>796</v>
      </c>
      <c r="D606" s="512">
        <v>0</v>
      </c>
      <c r="E606" s="512">
        <v>14.02</v>
      </c>
      <c r="F606" s="512">
        <v>14.02</v>
      </c>
    </row>
    <row r="607" spans="2:6" x14ac:dyDescent="0.25">
      <c r="B607" s="509" t="s">
        <v>827</v>
      </c>
      <c r="C607" s="527" t="s">
        <v>796</v>
      </c>
      <c r="D607" s="512">
        <v>79791</v>
      </c>
      <c r="E607" s="512">
        <v>112505.31</v>
      </c>
      <c r="F607" s="512">
        <v>192296.31</v>
      </c>
    </row>
    <row r="608" spans="2:6" x14ac:dyDescent="0.25">
      <c r="B608" s="509" t="s">
        <v>828</v>
      </c>
      <c r="C608" s="527" t="s">
        <v>796</v>
      </c>
      <c r="D608" s="512">
        <v>0</v>
      </c>
      <c r="E608" s="512">
        <v>41.03</v>
      </c>
      <c r="F608" s="512">
        <v>41.03</v>
      </c>
    </row>
    <row r="609" spans="2:6" x14ac:dyDescent="0.25">
      <c r="B609" s="509" t="s">
        <v>829</v>
      </c>
      <c r="C609" s="527" t="s">
        <v>796</v>
      </c>
      <c r="D609" s="512">
        <v>0</v>
      </c>
      <c r="E609" s="512">
        <v>1.87</v>
      </c>
      <c r="F609" s="512">
        <v>1.87</v>
      </c>
    </row>
    <row r="610" spans="2:6" ht="15.75" thickBot="1" x14ac:dyDescent="0.3">
      <c r="B610" s="528"/>
      <c r="C610" s="529"/>
      <c r="D610" s="512"/>
      <c r="E610" s="530"/>
      <c r="F610" s="530"/>
    </row>
    <row r="611" spans="2:6" ht="17.25" thickTop="1" thickBot="1" x14ac:dyDescent="0.3">
      <c r="B611" s="550" t="s">
        <v>34</v>
      </c>
      <c r="C611" s="551"/>
      <c r="D611" s="531">
        <v>6669571.2200000007</v>
      </c>
      <c r="E611" s="531">
        <v>5168176.2899999982</v>
      </c>
      <c r="F611" s="531">
        <v>11837747.509999998</v>
      </c>
    </row>
    <row r="612" spans="2:6" ht="15.75" thickTop="1" x14ac:dyDescent="0.25">
      <c r="B612" s="532"/>
      <c r="C612" s="532"/>
      <c r="D612" s="533"/>
      <c r="E612" s="533"/>
      <c r="F612" s="533"/>
    </row>
    <row r="613" spans="2:6" x14ac:dyDescent="0.25">
      <c r="B613" s="532" t="s">
        <v>830</v>
      </c>
      <c r="C613" s="532"/>
      <c r="D613" s="533"/>
      <c r="E613" s="533"/>
      <c r="F613" s="533"/>
    </row>
  </sheetData>
  <mergeCells count="57">
    <mergeCell ref="B91:D91"/>
    <mergeCell ref="B8:D8"/>
    <mergeCell ref="B9:D9"/>
    <mergeCell ref="B10:D10"/>
    <mergeCell ref="B89:D89"/>
    <mergeCell ref="B90:D90"/>
    <mergeCell ref="B100:H100"/>
    <mergeCell ref="B101:H101"/>
    <mergeCell ref="B102:H102"/>
    <mergeCell ref="B106:B110"/>
    <mergeCell ref="C106:C110"/>
    <mergeCell ref="D106:D110"/>
    <mergeCell ref="E106:E110"/>
    <mergeCell ref="F106:F110"/>
    <mergeCell ref="G106:G110"/>
    <mergeCell ref="H106:H110"/>
    <mergeCell ref="B193:H193"/>
    <mergeCell ref="B194:H194"/>
    <mergeCell ref="B195:H195"/>
    <mergeCell ref="B199:B202"/>
    <mergeCell ref="C199:C202"/>
    <mergeCell ref="D199:D202"/>
    <mergeCell ref="E199:E202"/>
    <mergeCell ref="F199:F202"/>
    <mergeCell ref="G199:G202"/>
    <mergeCell ref="H199:H202"/>
    <mergeCell ref="B412:E412"/>
    <mergeCell ref="B259:E259"/>
    <mergeCell ref="B270:H270"/>
    <mergeCell ref="B271:H271"/>
    <mergeCell ref="B275:B279"/>
    <mergeCell ref="C275:C279"/>
    <mergeCell ref="D275:D279"/>
    <mergeCell ref="E275:E279"/>
    <mergeCell ref="F275:F279"/>
    <mergeCell ref="G275:G279"/>
    <mergeCell ref="H275:H279"/>
    <mergeCell ref="C358:E358"/>
    <mergeCell ref="B368:E368"/>
    <mergeCell ref="B369:E369"/>
    <mergeCell ref="B370:E370"/>
    <mergeCell ref="B405:E408"/>
    <mergeCell ref="B434:F434"/>
    <mergeCell ref="B435:F435"/>
    <mergeCell ref="B439:B443"/>
    <mergeCell ref="C439:C443"/>
    <mergeCell ref="D439:D443"/>
    <mergeCell ref="E439:E443"/>
    <mergeCell ref="F439:F443"/>
    <mergeCell ref="B611:C611"/>
    <mergeCell ref="B518:F518"/>
    <mergeCell ref="B519:F519"/>
    <mergeCell ref="B523:B527"/>
    <mergeCell ref="C523:C527"/>
    <mergeCell ref="D523:D527"/>
    <mergeCell ref="E523:E527"/>
    <mergeCell ref="F523:F5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48"/>
  <sheetViews>
    <sheetView workbookViewId="0">
      <selection activeCell="H6" sqref="H6"/>
    </sheetView>
  </sheetViews>
  <sheetFormatPr baseColWidth="10" defaultColWidth="11.5703125" defaultRowHeight="15" x14ac:dyDescent="0.25"/>
  <cols>
    <col min="2" max="2" width="25.7109375" customWidth="1"/>
    <col min="3" max="3" width="14.5703125" style="57" customWidth="1"/>
    <col min="4" max="5" width="14.140625" bestFit="1" customWidth="1"/>
    <col min="6" max="6" width="13.42578125" customWidth="1"/>
    <col min="7" max="7" width="12.85546875" customWidth="1"/>
    <col min="8" max="8" width="15.85546875" bestFit="1" customWidth="1"/>
  </cols>
  <sheetData>
    <row r="3" spans="2:10" ht="14.45" x14ac:dyDescent="0.3">
      <c r="C3">
        <v>1989</v>
      </c>
      <c r="D3">
        <v>1995</v>
      </c>
      <c r="E3">
        <v>1996</v>
      </c>
      <c r="F3">
        <v>1999</v>
      </c>
      <c r="G3">
        <v>2001</v>
      </c>
      <c r="H3">
        <v>2013</v>
      </c>
    </row>
    <row r="4" spans="2:10" ht="14.45" x14ac:dyDescent="0.3">
      <c r="B4" t="s">
        <v>9</v>
      </c>
      <c r="C4" s="57">
        <v>7396000</v>
      </c>
      <c r="D4" s="57">
        <f>+SUM(D5:D6)</f>
        <v>11614000</v>
      </c>
      <c r="E4" s="57">
        <f>+SUM(E5:E6)</f>
        <v>10162030</v>
      </c>
      <c r="F4" s="57">
        <f>+SUM(F5:F6)</f>
        <v>5917514</v>
      </c>
      <c r="G4" s="57">
        <f>+SUM(G5:G6)</f>
        <v>4476943</v>
      </c>
      <c r="H4" s="57">
        <f>+SUM(H5:H6)</f>
        <v>6023244.2185016088</v>
      </c>
      <c r="I4" s="57"/>
      <c r="J4" s="57"/>
    </row>
    <row r="5" spans="2:10" x14ac:dyDescent="0.25">
      <c r="B5" t="s">
        <v>10</v>
      </c>
      <c r="D5" s="57">
        <v>8038000</v>
      </c>
      <c r="E5" s="57">
        <v>6725340</v>
      </c>
      <c r="F5" s="57">
        <v>3235446</v>
      </c>
      <c r="G5" s="57">
        <v>1879195</v>
      </c>
      <c r="H5" s="57">
        <v>5408239.6903614001</v>
      </c>
      <c r="I5" s="57"/>
      <c r="J5" s="57"/>
    </row>
    <row r="6" spans="2:10" ht="14.45" x14ac:dyDescent="0.3">
      <c r="B6" t="s">
        <v>11</v>
      </c>
      <c r="D6" s="57">
        <v>3576000</v>
      </c>
      <c r="E6" s="57">
        <v>3436690</v>
      </c>
      <c r="F6" s="57">
        <v>2682068</v>
      </c>
      <c r="G6" s="57">
        <v>2597748</v>
      </c>
      <c r="H6" s="57">
        <v>615004.52814020903</v>
      </c>
      <c r="I6" s="57"/>
      <c r="J6" s="57"/>
    </row>
    <row r="7" spans="2:10" ht="14.45" x14ac:dyDescent="0.3">
      <c r="D7" s="57"/>
      <c r="E7" s="57"/>
      <c r="F7" s="57"/>
      <c r="G7" s="57"/>
      <c r="H7" s="57"/>
      <c r="I7" s="57"/>
      <c r="J7" s="57"/>
    </row>
    <row r="8" spans="2:10" ht="14.45" x14ac:dyDescent="0.3">
      <c r="B8" t="s">
        <v>12</v>
      </c>
      <c r="C8" s="57">
        <v>8030000</v>
      </c>
      <c r="D8" s="57">
        <f>+SUM(D9:D12)</f>
        <v>15384000</v>
      </c>
      <c r="E8" s="57">
        <v>16367140</v>
      </c>
      <c r="F8" s="57">
        <f>+SUM(F9:F13)</f>
        <v>20310919</v>
      </c>
      <c r="G8" s="57">
        <f>+SUM(G9:G13)</f>
        <v>32362156</v>
      </c>
      <c r="H8" s="57">
        <f>+SUM(H9:H15)</f>
        <v>17660726.284295302</v>
      </c>
      <c r="I8" s="57"/>
      <c r="J8" s="57"/>
    </row>
    <row r="9" spans="2:10" ht="14.45" x14ac:dyDescent="0.3">
      <c r="B9" t="s">
        <v>13</v>
      </c>
      <c r="D9" s="57">
        <v>4791000</v>
      </c>
      <c r="E9" s="57">
        <v>4756170</v>
      </c>
      <c r="F9" s="57">
        <v>7208053</v>
      </c>
      <c r="G9" s="57">
        <v>13951956</v>
      </c>
      <c r="H9" s="57">
        <v>10126868.057054583</v>
      </c>
      <c r="I9" s="57"/>
      <c r="J9" s="57"/>
    </row>
    <row r="10" spans="2:10" ht="14.45" x14ac:dyDescent="0.3">
      <c r="B10" t="s">
        <v>14</v>
      </c>
      <c r="D10" s="57">
        <v>4462000</v>
      </c>
      <c r="E10" s="57">
        <v>5316280</v>
      </c>
      <c r="F10" s="57">
        <v>8595563</v>
      </c>
      <c r="G10" s="57">
        <v>9673006</v>
      </c>
      <c r="H10" s="57">
        <v>5264467.2967480021</v>
      </c>
      <c r="I10" s="57"/>
      <c r="J10" s="57"/>
    </row>
    <row r="11" spans="2:10" ht="14.45" x14ac:dyDescent="0.3">
      <c r="B11" t="s">
        <v>15</v>
      </c>
      <c r="D11" s="57">
        <v>6120000</v>
      </c>
      <c r="E11" s="57">
        <v>6279310</v>
      </c>
      <c r="F11" s="57">
        <v>4471770</v>
      </c>
      <c r="G11" s="57">
        <v>8704156</v>
      </c>
      <c r="H11" s="57">
        <v>0</v>
      </c>
      <c r="I11" s="57"/>
      <c r="J11" s="57"/>
    </row>
    <row r="12" spans="2:10" ht="14.45" x14ac:dyDescent="0.3">
      <c r="B12" t="s">
        <v>16</v>
      </c>
      <c r="D12" s="57">
        <v>11000</v>
      </c>
      <c r="E12" s="57">
        <v>15380</v>
      </c>
      <c r="F12" s="57">
        <v>28863</v>
      </c>
      <c r="G12" s="57">
        <v>27325</v>
      </c>
      <c r="H12" s="57">
        <v>44144.880210000003</v>
      </c>
      <c r="I12" s="57"/>
      <c r="J12" s="57"/>
    </row>
    <row r="13" spans="2:10" ht="14.45" x14ac:dyDescent="0.3">
      <c r="B13" s="534" t="s">
        <v>833</v>
      </c>
      <c r="D13" s="57"/>
      <c r="E13" s="57"/>
      <c r="F13" s="57">
        <v>6670</v>
      </c>
      <c r="G13" s="57">
        <v>5713</v>
      </c>
      <c r="H13" s="57">
        <v>24587.475752717022</v>
      </c>
      <c r="I13" s="57"/>
      <c r="J13" s="57"/>
    </row>
    <row r="14" spans="2:10" ht="14.45" x14ac:dyDescent="0.3">
      <c r="B14" s="534" t="s">
        <v>834</v>
      </c>
      <c r="D14" s="57"/>
      <c r="E14" s="57"/>
      <c r="F14" s="57"/>
      <c r="G14" s="57"/>
      <c r="H14" s="57">
        <v>2191335.4954499998</v>
      </c>
      <c r="I14" s="57"/>
      <c r="J14" s="57"/>
    </row>
    <row r="15" spans="2:10" ht="14.45" x14ac:dyDescent="0.3">
      <c r="B15" s="534" t="s">
        <v>835</v>
      </c>
      <c r="D15" s="57"/>
      <c r="E15" s="57"/>
      <c r="F15" s="57"/>
      <c r="G15" s="57"/>
      <c r="H15" s="57">
        <v>9323.0790800000013</v>
      </c>
      <c r="I15" s="57"/>
      <c r="J15" s="57"/>
    </row>
    <row r="16" spans="2:10" ht="16.5" customHeight="1" x14ac:dyDescent="0.3">
      <c r="D16" s="57"/>
      <c r="E16" s="57"/>
      <c r="F16" s="57"/>
      <c r="G16" s="57"/>
      <c r="H16" s="57"/>
      <c r="I16" s="57"/>
      <c r="J16" s="57"/>
    </row>
    <row r="17" spans="2:13" ht="14.45" x14ac:dyDescent="0.3">
      <c r="B17" t="s">
        <v>17</v>
      </c>
      <c r="C17" s="57">
        <v>1500000</v>
      </c>
      <c r="D17" s="57">
        <v>437000</v>
      </c>
      <c r="E17" s="57">
        <v>282570</v>
      </c>
      <c r="F17" s="57">
        <v>641137</v>
      </c>
      <c r="G17" s="57">
        <v>1537399</v>
      </c>
      <c r="H17" s="57">
        <v>958642.55620999995</v>
      </c>
      <c r="I17" s="57"/>
      <c r="J17" s="57"/>
    </row>
    <row r="18" spans="2:13" ht="14.45" x14ac:dyDescent="0.3">
      <c r="B18" t="s">
        <v>18</v>
      </c>
      <c r="C18" s="57">
        <v>38723000</v>
      </c>
      <c r="D18" s="57">
        <v>1316000</v>
      </c>
      <c r="E18" s="57">
        <v>1452270</v>
      </c>
      <c r="F18" s="57">
        <v>5029340</v>
      </c>
      <c r="G18" s="57">
        <v>2015467</v>
      </c>
      <c r="H18" s="57">
        <v>4701639.6856738031</v>
      </c>
      <c r="I18" s="57"/>
      <c r="J18" s="57"/>
    </row>
    <row r="19" spans="2:13" ht="14.45" x14ac:dyDescent="0.3">
      <c r="D19" s="57"/>
      <c r="E19" s="57"/>
      <c r="F19" s="57"/>
      <c r="G19" s="57"/>
      <c r="H19" s="57"/>
      <c r="I19" s="57"/>
      <c r="J19" s="57"/>
    </row>
    <row r="20" spans="2:13" ht="14.45" x14ac:dyDescent="0.3">
      <c r="B20" t="s">
        <v>19</v>
      </c>
      <c r="C20" s="57">
        <f>+C21+C25</f>
        <v>8023000</v>
      </c>
      <c r="D20" s="57">
        <f>+D21+D24+D25</f>
        <v>58171103</v>
      </c>
      <c r="E20" s="57">
        <f t="shared" ref="E20:G20" si="0">+E21+E24+E25</f>
        <v>65821427</v>
      </c>
      <c r="F20" s="57">
        <f t="shared" si="0"/>
        <v>85688283</v>
      </c>
      <c r="G20" s="57">
        <f t="shared" si="0"/>
        <v>55023132.82442303</v>
      </c>
      <c r="H20" s="57">
        <f>+H21+H24+H25</f>
        <v>145967466.00674543</v>
      </c>
      <c r="I20" s="57"/>
      <c r="J20" s="57"/>
    </row>
    <row r="21" spans="2:13" ht="14.45" x14ac:dyDescent="0.3">
      <c r="B21" t="s">
        <v>842</v>
      </c>
      <c r="C21" s="57">
        <v>1854000</v>
      </c>
      <c r="D21" s="57">
        <f>+D22+D23</f>
        <v>5882111</v>
      </c>
      <c r="E21" s="57">
        <f>+E22+E23</f>
        <v>8168014</v>
      </c>
      <c r="F21" s="57">
        <f>+F22+F23</f>
        <v>6390275</v>
      </c>
      <c r="G21" s="57">
        <f>+G22+G23</f>
        <v>1504852.5118791938</v>
      </c>
      <c r="H21" s="57">
        <f>+H22+H23</f>
        <v>13343249.905686093</v>
      </c>
      <c r="I21" s="57"/>
      <c r="J21" s="57"/>
    </row>
    <row r="22" spans="2:13" ht="14.45" x14ac:dyDescent="0.3">
      <c r="B22" t="s">
        <v>838</v>
      </c>
      <c r="D22" s="57">
        <v>5815467</v>
      </c>
      <c r="E22" s="57">
        <v>7057750</v>
      </c>
      <c r="F22" s="57">
        <v>5394851</v>
      </c>
      <c r="G22" s="57">
        <v>810367.78506919381</v>
      </c>
      <c r="H22" s="57">
        <v>587034.83125394874</v>
      </c>
      <c r="I22" s="57"/>
      <c r="J22" s="57"/>
    </row>
    <row r="23" spans="2:13" ht="14.45" x14ac:dyDescent="0.3">
      <c r="B23" t="s">
        <v>839</v>
      </c>
      <c r="D23" s="57">
        <v>66644</v>
      </c>
      <c r="E23" s="57">
        <v>1110264</v>
      </c>
      <c r="F23" s="57">
        <v>995424</v>
      </c>
      <c r="G23" s="57">
        <v>694484.72681000002</v>
      </c>
      <c r="H23" s="57">
        <v>12756215.074432144</v>
      </c>
      <c r="I23" s="57"/>
      <c r="J23" s="57"/>
    </row>
    <row r="24" spans="2:13" x14ac:dyDescent="0.25">
      <c r="B24" t="s">
        <v>840</v>
      </c>
      <c r="D24" s="57"/>
      <c r="E24" s="57"/>
      <c r="F24" s="57"/>
      <c r="G24" s="57"/>
      <c r="H24" s="57">
        <v>24844930.14852909</v>
      </c>
      <c r="I24" s="57"/>
      <c r="J24" s="57"/>
    </row>
    <row r="25" spans="2:13" x14ac:dyDescent="0.25">
      <c r="B25" t="s">
        <v>841</v>
      </c>
      <c r="C25" s="57">
        <v>6169000</v>
      </c>
      <c r="D25" s="57">
        <f>+SUM(D26:D28)</f>
        <v>52288992</v>
      </c>
      <c r="E25" s="57">
        <f>+SUM(E26:E28)</f>
        <v>57653413</v>
      </c>
      <c r="F25" s="57">
        <f>+SUM(F26:F28)</f>
        <v>79298008</v>
      </c>
      <c r="G25" s="57">
        <f>+SUM(G26:G28)</f>
        <v>53518280.312543839</v>
      </c>
      <c r="H25" s="57">
        <f>+SUM(H26:H28)</f>
        <v>107779285.95253024</v>
      </c>
      <c r="I25" s="57"/>
      <c r="J25" s="57"/>
      <c r="K25" s="535"/>
    </row>
    <row r="26" spans="2:13" x14ac:dyDescent="0.25">
      <c r="B26" t="s">
        <v>845</v>
      </c>
      <c r="D26" s="57">
        <v>24222291</v>
      </c>
      <c r="E26" s="57">
        <v>24024337</v>
      </c>
      <c r="F26" s="57">
        <v>16663089</v>
      </c>
      <c r="G26" s="57">
        <v>6270238.4911799822</v>
      </c>
      <c r="H26" s="57"/>
      <c r="I26" s="57"/>
      <c r="J26" s="57"/>
    </row>
    <row r="27" spans="2:13" x14ac:dyDescent="0.25">
      <c r="B27" t="s">
        <v>847</v>
      </c>
      <c r="D27" s="57">
        <v>9756463</v>
      </c>
      <c r="E27" s="57">
        <v>10811638</v>
      </c>
      <c r="F27" s="57">
        <v>5909185</v>
      </c>
      <c r="G27" s="57">
        <v>2400167.1068521081</v>
      </c>
      <c r="H27" s="57"/>
      <c r="I27" s="57"/>
      <c r="J27" s="57"/>
    </row>
    <row r="28" spans="2:13" x14ac:dyDescent="0.25">
      <c r="B28" t="s">
        <v>900</v>
      </c>
      <c r="D28" s="57">
        <f>+D29+D30</f>
        <v>18310238</v>
      </c>
      <c r="E28" s="57">
        <f>+E29+E30</f>
        <v>22817438</v>
      </c>
      <c r="F28" s="57">
        <v>56725734</v>
      </c>
      <c r="G28" s="57">
        <v>44847874.714511745</v>
      </c>
      <c r="H28" s="57">
        <f>+H29+H30</f>
        <v>107779285.95253024</v>
      </c>
      <c r="I28" s="57"/>
      <c r="J28" s="57"/>
      <c r="K28" s="57"/>
      <c r="L28" s="57"/>
      <c r="M28" s="57"/>
    </row>
    <row r="29" spans="2:13" x14ac:dyDescent="0.25">
      <c r="B29" t="s">
        <v>902</v>
      </c>
      <c r="D29" s="57">
        <v>7136278</v>
      </c>
      <c r="E29" s="57">
        <v>5250695</v>
      </c>
      <c r="F29" s="57">
        <v>13028346</v>
      </c>
      <c r="G29" s="57">
        <v>6151208.5934481751</v>
      </c>
      <c r="H29" s="57">
        <v>60263304.198959999</v>
      </c>
      <c r="I29" s="57"/>
      <c r="J29" s="57"/>
    </row>
    <row r="30" spans="2:13" x14ac:dyDescent="0.25">
      <c r="B30" t="s">
        <v>903</v>
      </c>
      <c r="D30" s="57">
        <v>11173960</v>
      </c>
      <c r="E30" s="57">
        <v>17566743</v>
      </c>
      <c r="F30" s="57">
        <v>43697388</v>
      </c>
      <c r="G30" s="57">
        <v>38696666.12106356</v>
      </c>
      <c r="H30" s="57">
        <f>+H31+H32</f>
        <v>47515981.753570244</v>
      </c>
      <c r="I30" s="57"/>
      <c r="J30" s="57"/>
    </row>
    <row r="31" spans="2:13" x14ac:dyDescent="0.25">
      <c r="B31" t="s">
        <v>904</v>
      </c>
      <c r="D31" s="57"/>
      <c r="E31" s="57"/>
      <c r="F31" s="57"/>
      <c r="G31" s="57"/>
      <c r="H31" s="57">
        <v>35678234.243570246</v>
      </c>
      <c r="I31" s="57"/>
      <c r="J31" s="57"/>
    </row>
    <row r="32" spans="2:13" x14ac:dyDescent="0.25">
      <c r="B32" t="s">
        <v>905</v>
      </c>
      <c r="D32" s="57"/>
      <c r="E32" s="57"/>
      <c r="F32" s="57"/>
      <c r="G32" s="57"/>
      <c r="H32" s="57">
        <v>11837747.509999998</v>
      </c>
      <c r="I32" s="57"/>
      <c r="J32" s="57"/>
    </row>
    <row r="33" spans="2:10" x14ac:dyDescent="0.25">
      <c r="D33" s="57"/>
      <c r="E33" s="57"/>
      <c r="F33" s="57"/>
      <c r="G33" s="57"/>
      <c r="H33" s="57"/>
      <c r="I33" s="57"/>
      <c r="J33" s="57"/>
    </row>
    <row r="34" spans="2:10" x14ac:dyDescent="0.25">
      <c r="B34" t="s">
        <v>844</v>
      </c>
      <c r="D34" s="57"/>
      <c r="E34" s="57"/>
      <c r="F34" s="57"/>
      <c r="G34" s="57">
        <v>42258075</v>
      </c>
      <c r="H34" s="57">
        <v>3034701.2399168774</v>
      </c>
      <c r="I34" s="57"/>
      <c r="J34" s="57"/>
    </row>
    <row r="35" spans="2:10" x14ac:dyDescent="0.25">
      <c r="D35" s="57"/>
      <c r="E35" s="57"/>
      <c r="F35" s="57"/>
      <c r="G35" s="57"/>
      <c r="H35" s="57"/>
      <c r="I35" s="57"/>
      <c r="J35" s="57"/>
    </row>
    <row r="36" spans="2:10" x14ac:dyDescent="0.25">
      <c r="B36" t="s">
        <v>901</v>
      </c>
      <c r="D36" s="57"/>
      <c r="E36" s="57"/>
      <c r="F36" s="57">
        <v>4173779</v>
      </c>
      <c r="G36" s="57">
        <v>6745986</v>
      </c>
      <c r="H36" s="57">
        <v>36120899.858926795</v>
      </c>
      <c r="I36" s="57"/>
      <c r="J36" s="57"/>
    </row>
    <row r="37" spans="2:10" x14ac:dyDescent="0.25">
      <c r="D37" s="57"/>
      <c r="E37" s="57"/>
      <c r="F37" s="57"/>
      <c r="G37" s="57"/>
      <c r="H37" s="57"/>
      <c r="I37" s="57"/>
      <c r="J37" s="57"/>
    </row>
    <row r="38" spans="2:10" x14ac:dyDescent="0.25">
      <c r="B38" t="s">
        <v>906</v>
      </c>
      <c r="C38" s="57">
        <f>25745000+2995000</f>
        <v>28740000</v>
      </c>
      <c r="D38" s="57"/>
      <c r="E38" s="57"/>
      <c r="F38" s="57"/>
      <c r="G38" s="57"/>
      <c r="H38" s="57">
        <v>24000000</v>
      </c>
      <c r="I38" s="57"/>
      <c r="J38" s="57"/>
    </row>
    <row r="39" spans="2:10" x14ac:dyDescent="0.25">
      <c r="D39" s="57"/>
      <c r="E39" s="57"/>
      <c r="F39" s="57"/>
      <c r="G39" s="57"/>
      <c r="H39" s="57"/>
      <c r="I39" s="57"/>
    </row>
    <row r="40" spans="2:10" x14ac:dyDescent="0.25">
      <c r="B40" t="s">
        <v>22</v>
      </c>
      <c r="C40" s="57">
        <f>+C25+C21+C18+C17+C8+C4+C38</f>
        <v>92412000</v>
      </c>
      <c r="D40" s="57">
        <f t="shared" ref="D40:E40" si="1">+D4+D8+D17+D18+D20+D34+D36+D38</f>
        <v>86922103</v>
      </c>
      <c r="E40" s="57">
        <f t="shared" si="1"/>
        <v>94085437</v>
      </c>
      <c r="F40" s="57">
        <f>+F4+F8+F17+F18+F20+F34+F36+F38</f>
        <v>121760972</v>
      </c>
      <c r="G40" s="57">
        <f>+G4+G8+G17+G18+G20+G34+G36+G38</f>
        <v>144419158.82442302</v>
      </c>
      <c r="H40" s="57">
        <f>+H38+H36+H34+H20+H18+H17+H8+H4</f>
        <v>238467319.85026979</v>
      </c>
      <c r="I40" s="57"/>
    </row>
    <row r="41" spans="2:10" x14ac:dyDescent="0.25">
      <c r="D41" s="57"/>
      <c r="E41" s="57"/>
      <c r="F41" s="57"/>
      <c r="G41" s="57"/>
      <c r="H41" s="57"/>
      <c r="I41" s="57"/>
    </row>
    <row r="42" spans="2:10" x14ac:dyDescent="0.25">
      <c r="B42" t="s">
        <v>831</v>
      </c>
      <c r="C42" s="57">
        <v>0</v>
      </c>
      <c r="D42" s="57">
        <v>6346927</v>
      </c>
      <c r="E42" s="57">
        <v>6866813</v>
      </c>
      <c r="F42" s="57">
        <v>10936514</v>
      </c>
      <c r="G42" s="57">
        <v>9758842</v>
      </c>
      <c r="H42" s="57">
        <v>7136254.8690960603</v>
      </c>
      <c r="I42" s="57"/>
    </row>
    <row r="43" spans="2:10" x14ac:dyDescent="0.25">
      <c r="D43" s="57"/>
      <c r="E43" s="57"/>
      <c r="F43" s="57"/>
      <c r="G43" s="57"/>
      <c r="H43" s="57"/>
      <c r="I43" s="57"/>
    </row>
    <row r="44" spans="2:10" x14ac:dyDescent="0.25">
      <c r="B44" t="s">
        <v>832</v>
      </c>
      <c r="C44" s="57">
        <f t="shared" ref="C44:H44" si="2">+C40-C42</f>
        <v>92412000</v>
      </c>
      <c r="D44" s="57">
        <f t="shared" si="2"/>
        <v>80575176</v>
      </c>
      <c r="E44" s="57">
        <f t="shared" si="2"/>
        <v>87218624</v>
      </c>
      <c r="F44" s="57">
        <f t="shared" si="2"/>
        <v>110824458</v>
      </c>
      <c r="G44" s="57">
        <f t="shared" si="2"/>
        <v>134660316.82442302</v>
      </c>
      <c r="H44" s="57">
        <f t="shared" si="2"/>
        <v>231331064.98117372</v>
      </c>
      <c r="I44" s="57"/>
    </row>
    <row r="46" spans="2:10" x14ac:dyDescent="0.25">
      <c r="D46" s="535"/>
      <c r="E46" s="535"/>
      <c r="F46" s="535"/>
      <c r="G46" s="535"/>
      <c r="H46" s="535"/>
      <c r="I46" s="535"/>
    </row>
    <row r="48" spans="2:10" x14ac:dyDescent="0.25">
      <c r="D48" s="535"/>
      <c r="E48" s="535"/>
      <c r="F48" s="535"/>
      <c r="G48" s="535"/>
      <c r="H48" s="535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1"/>
  <sheetViews>
    <sheetView topLeftCell="F1" workbookViewId="0">
      <selection activeCell="H6" sqref="H6"/>
    </sheetView>
  </sheetViews>
  <sheetFormatPr baseColWidth="10" defaultColWidth="11.5703125" defaultRowHeight="15" x14ac:dyDescent="0.25"/>
  <cols>
    <col min="2" max="2" width="37.85546875" bestFit="1" customWidth="1"/>
    <col min="3" max="3" width="12.5703125" bestFit="1" customWidth="1"/>
    <col min="5" max="5" width="12.42578125" customWidth="1"/>
    <col min="6" max="9" width="12.5703125" bestFit="1" customWidth="1"/>
    <col min="10" max="10" width="37.85546875" bestFit="1" customWidth="1"/>
    <col min="11" max="16" width="11.42578125" style="57"/>
  </cols>
  <sheetData>
    <row r="1" spans="2:32" ht="5.25" customHeight="1" x14ac:dyDescent="0.3"/>
    <row r="2" spans="2:32" ht="27" customHeight="1" x14ac:dyDescent="0.25">
      <c r="B2" s="615" t="s">
        <v>922</v>
      </c>
      <c r="C2" s="615"/>
      <c r="D2" s="615"/>
      <c r="E2" s="615"/>
      <c r="F2" s="615"/>
      <c r="G2" s="615"/>
      <c r="H2" s="615"/>
      <c r="J2" s="615" t="s">
        <v>921</v>
      </c>
      <c r="K2" s="615"/>
      <c r="L2" s="615"/>
      <c r="M2" s="615"/>
      <c r="N2" s="615"/>
      <c r="O2" s="615"/>
      <c r="P2" s="615"/>
      <c r="Z2" s="538"/>
      <c r="AA2" s="538"/>
      <c r="AB2" s="538"/>
      <c r="AC2" s="538"/>
      <c r="AD2" s="538"/>
      <c r="AE2" s="538"/>
      <c r="AF2" s="538"/>
    </row>
    <row r="3" spans="2:32" ht="15" customHeight="1" x14ac:dyDescent="0.3">
      <c r="C3">
        <v>1989</v>
      </c>
      <c r="D3">
        <v>1995</v>
      </c>
      <c r="E3">
        <v>1996</v>
      </c>
      <c r="F3">
        <v>1999</v>
      </c>
      <c r="G3">
        <v>2001</v>
      </c>
      <c r="H3">
        <v>2013</v>
      </c>
      <c r="K3">
        <v>1989</v>
      </c>
      <c r="L3">
        <v>1995</v>
      </c>
      <c r="M3">
        <v>1996</v>
      </c>
      <c r="N3">
        <v>1999</v>
      </c>
      <c r="O3">
        <v>2001</v>
      </c>
      <c r="P3">
        <v>2013</v>
      </c>
      <c r="Z3" s="538"/>
      <c r="AA3" s="538"/>
      <c r="AB3" s="538"/>
      <c r="AC3" s="538"/>
      <c r="AD3" s="538"/>
      <c r="AE3" s="538"/>
      <c r="AF3" s="538"/>
    </row>
    <row r="4" spans="2:32" ht="15" customHeight="1" x14ac:dyDescent="0.3">
      <c r="B4" t="s">
        <v>9</v>
      </c>
      <c r="C4" s="57">
        <v>7396000</v>
      </c>
      <c r="D4" s="57">
        <v>11614000</v>
      </c>
      <c r="E4" s="57">
        <v>10162030</v>
      </c>
      <c r="F4" s="57">
        <v>5917514</v>
      </c>
      <c r="G4" s="57">
        <v>4476943</v>
      </c>
      <c r="H4" s="57">
        <v>6023244.2185016125</v>
      </c>
      <c r="J4" t="s">
        <v>9</v>
      </c>
      <c r="K4" s="57">
        <f>+C4/1000</f>
        <v>7396</v>
      </c>
      <c r="L4" s="57">
        <f t="shared" ref="L4:M4" si="0">+D4/1000</f>
        <v>11614</v>
      </c>
      <c r="M4" s="57">
        <f t="shared" si="0"/>
        <v>10162.030000000001</v>
      </c>
      <c r="N4" s="57">
        <f>+F4/1000</f>
        <v>5917.5140000000001</v>
      </c>
      <c r="O4" s="57">
        <f t="shared" ref="O4" si="1">+G4/1000</f>
        <v>4476.9430000000002</v>
      </c>
      <c r="P4" s="57">
        <f t="shared" ref="P4" si="2">+H4/1000</f>
        <v>6023.2442185016125</v>
      </c>
      <c r="Z4" s="538"/>
      <c r="AA4" s="538"/>
      <c r="AB4" s="538"/>
      <c r="AC4" s="538"/>
      <c r="AD4" s="538"/>
      <c r="AE4" s="538"/>
      <c r="AF4" s="538"/>
    </row>
    <row r="5" spans="2:32" ht="15" customHeight="1" x14ac:dyDescent="0.3">
      <c r="B5" t="s">
        <v>10</v>
      </c>
      <c r="C5" s="57"/>
      <c r="D5" s="57">
        <v>8038000</v>
      </c>
      <c r="E5" s="57">
        <v>6725340</v>
      </c>
      <c r="F5" s="57">
        <v>3235446</v>
      </c>
      <c r="G5" s="57">
        <v>1879195</v>
      </c>
      <c r="H5" s="57">
        <v>5408239.6903614029</v>
      </c>
      <c r="J5" t="s">
        <v>10</v>
      </c>
      <c r="K5" s="57">
        <f t="shared" ref="K5:K48" si="3">+C5/1000</f>
        <v>0</v>
      </c>
      <c r="L5" s="57">
        <f t="shared" ref="L5:L48" si="4">+D5/1000</f>
        <v>8038</v>
      </c>
      <c r="M5" s="57">
        <f t="shared" ref="M5:M48" si="5">+E5/1000</f>
        <v>6725.34</v>
      </c>
      <c r="N5" s="57">
        <f t="shared" ref="N5:N48" si="6">+F5/1000</f>
        <v>3235.4459999999999</v>
      </c>
      <c r="O5" s="57">
        <f t="shared" ref="O5:O48" si="7">+G5/1000</f>
        <v>1879.1949999999999</v>
      </c>
      <c r="P5" s="57">
        <f t="shared" ref="P5:P48" si="8">+H5/1000</f>
        <v>5408.2396903614026</v>
      </c>
      <c r="Z5" s="538"/>
      <c r="AA5" s="538"/>
      <c r="AB5" s="538"/>
      <c r="AC5" s="538"/>
      <c r="AD5" s="538"/>
      <c r="AE5" s="538"/>
      <c r="AF5" s="538"/>
    </row>
    <row r="6" spans="2:32" ht="15" customHeight="1" x14ac:dyDescent="0.3">
      <c r="B6" t="s">
        <v>11</v>
      </c>
      <c r="C6" s="57"/>
      <c r="D6" s="57">
        <v>3576000</v>
      </c>
      <c r="E6" s="57">
        <v>3436690</v>
      </c>
      <c r="F6" s="57">
        <v>2682068</v>
      </c>
      <c r="G6" s="57">
        <v>2597748</v>
      </c>
      <c r="H6" s="57">
        <v>615004.5281402095</v>
      </c>
      <c r="J6" t="s">
        <v>11</v>
      </c>
      <c r="K6" s="57">
        <f t="shared" si="3"/>
        <v>0</v>
      </c>
      <c r="L6" s="57">
        <f t="shared" si="4"/>
        <v>3576</v>
      </c>
      <c r="M6" s="57">
        <f t="shared" si="5"/>
        <v>3436.69</v>
      </c>
      <c r="N6" s="57">
        <f t="shared" si="6"/>
        <v>2682.0680000000002</v>
      </c>
      <c r="O6" s="57">
        <f t="shared" si="7"/>
        <v>2597.748</v>
      </c>
      <c r="P6" s="57">
        <f t="shared" si="8"/>
        <v>615.00452814020946</v>
      </c>
      <c r="Z6" s="538"/>
      <c r="AA6" s="538"/>
      <c r="AB6" s="538"/>
      <c r="AC6" s="538"/>
      <c r="AD6" s="538"/>
      <c r="AE6" s="538"/>
      <c r="AF6" s="538"/>
    </row>
    <row r="7" spans="2:32" ht="15" customHeight="1" x14ac:dyDescent="0.3">
      <c r="C7" s="57"/>
      <c r="D7" s="57"/>
      <c r="E7" s="57"/>
      <c r="F7" s="57"/>
      <c r="G7" s="57"/>
      <c r="H7" s="57"/>
      <c r="Z7" s="538"/>
      <c r="AA7" s="538"/>
      <c r="AB7" s="538"/>
      <c r="AC7" s="538"/>
      <c r="AD7" s="538"/>
      <c r="AE7" s="538"/>
      <c r="AF7" s="538"/>
    </row>
    <row r="8" spans="2:32" ht="15" customHeight="1" x14ac:dyDescent="0.3">
      <c r="B8" t="s">
        <v>12</v>
      </c>
      <c r="C8" s="57">
        <v>8030000</v>
      </c>
      <c r="D8" s="57">
        <v>15384000</v>
      </c>
      <c r="E8" s="57">
        <v>16353298</v>
      </c>
      <c r="F8" s="57">
        <v>20310919</v>
      </c>
      <c r="G8" s="57">
        <v>32362156</v>
      </c>
      <c r="H8" s="57">
        <v>17660726.284295302</v>
      </c>
      <c r="J8" t="s">
        <v>12</v>
      </c>
      <c r="K8" s="57">
        <f t="shared" si="3"/>
        <v>8030</v>
      </c>
      <c r="L8" s="57">
        <f t="shared" si="4"/>
        <v>15384</v>
      </c>
      <c r="M8" s="57">
        <f t="shared" si="5"/>
        <v>16353.298000000001</v>
      </c>
      <c r="N8" s="57">
        <f t="shared" si="6"/>
        <v>20310.919000000002</v>
      </c>
      <c r="O8" s="57">
        <f t="shared" si="7"/>
        <v>32362.155999999999</v>
      </c>
      <c r="P8" s="57">
        <f t="shared" si="8"/>
        <v>17660.726284295302</v>
      </c>
      <c r="Z8" s="538"/>
      <c r="AA8" s="538"/>
      <c r="AB8" s="538"/>
      <c r="AC8" s="538"/>
      <c r="AD8" s="538"/>
      <c r="AE8" s="538"/>
      <c r="AF8" s="538"/>
    </row>
    <row r="9" spans="2:32" ht="14.45" x14ac:dyDescent="0.3">
      <c r="B9" t="s">
        <v>13</v>
      </c>
      <c r="C9" s="57"/>
      <c r="D9" s="57">
        <v>4791000</v>
      </c>
      <c r="E9" s="57">
        <v>4756170</v>
      </c>
      <c r="F9" s="57">
        <v>7208053</v>
      </c>
      <c r="G9" s="57">
        <v>13951956</v>
      </c>
      <c r="H9" s="57">
        <v>10126868.057054583</v>
      </c>
      <c r="J9" t="s">
        <v>13</v>
      </c>
      <c r="K9" s="57">
        <f t="shared" si="3"/>
        <v>0</v>
      </c>
      <c r="L9" s="57">
        <f t="shared" si="4"/>
        <v>4791</v>
      </c>
      <c r="M9" s="57">
        <f t="shared" si="5"/>
        <v>4756.17</v>
      </c>
      <c r="N9" s="57">
        <f t="shared" si="6"/>
        <v>7208.0529999999999</v>
      </c>
      <c r="O9" s="57">
        <f t="shared" si="7"/>
        <v>13951.956</v>
      </c>
      <c r="P9" s="57">
        <f t="shared" si="8"/>
        <v>10126.868057054582</v>
      </c>
      <c r="Z9" s="538"/>
      <c r="AA9" s="538"/>
      <c r="AB9" s="538"/>
      <c r="AC9" s="538"/>
      <c r="AD9" s="538"/>
      <c r="AE9" s="538"/>
      <c r="AF9" s="538"/>
    </row>
    <row r="10" spans="2:32" ht="14.45" x14ac:dyDescent="0.3">
      <c r="B10" t="s">
        <v>14</v>
      </c>
      <c r="C10" s="57"/>
      <c r="D10" s="57">
        <v>4462000</v>
      </c>
      <c r="E10" s="57">
        <v>5316280</v>
      </c>
      <c r="F10" s="57">
        <v>8595563</v>
      </c>
      <c r="G10" s="57">
        <v>9673006</v>
      </c>
      <c r="H10" s="57">
        <v>5264467.2967480021</v>
      </c>
      <c r="J10" t="s">
        <v>14</v>
      </c>
      <c r="K10" s="57">
        <f t="shared" si="3"/>
        <v>0</v>
      </c>
      <c r="L10" s="57">
        <f t="shared" si="4"/>
        <v>4462</v>
      </c>
      <c r="M10" s="57">
        <f t="shared" si="5"/>
        <v>5316.28</v>
      </c>
      <c r="N10" s="57">
        <f t="shared" si="6"/>
        <v>8595.5630000000001</v>
      </c>
      <c r="O10" s="57">
        <f t="shared" si="7"/>
        <v>9673.0059999999994</v>
      </c>
      <c r="P10" s="57">
        <f t="shared" si="8"/>
        <v>5264.4672967480019</v>
      </c>
      <c r="Z10" s="538"/>
      <c r="AA10" s="538"/>
      <c r="AB10" s="538"/>
      <c r="AC10" s="538"/>
      <c r="AD10" s="538"/>
      <c r="AE10" s="538"/>
      <c r="AF10" s="538"/>
    </row>
    <row r="11" spans="2:32" ht="14.45" x14ac:dyDescent="0.3">
      <c r="B11" t="s">
        <v>15</v>
      </c>
      <c r="C11" s="57"/>
      <c r="D11" s="57">
        <v>6120000</v>
      </c>
      <c r="E11" s="57">
        <v>6279310</v>
      </c>
      <c r="F11" s="57">
        <v>4471770</v>
      </c>
      <c r="G11" s="57">
        <v>8704156</v>
      </c>
      <c r="H11" s="57">
        <v>0</v>
      </c>
      <c r="J11" t="s">
        <v>15</v>
      </c>
      <c r="K11" s="57">
        <f t="shared" si="3"/>
        <v>0</v>
      </c>
      <c r="L11" s="57">
        <f t="shared" si="4"/>
        <v>6120</v>
      </c>
      <c r="M11" s="57">
        <f t="shared" si="5"/>
        <v>6279.31</v>
      </c>
      <c r="N11" s="57">
        <f t="shared" si="6"/>
        <v>4471.7700000000004</v>
      </c>
      <c r="O11" s="57">
        <f t="shared" si="7"/>
        <v>8704.1560000000009</v>
      </c>
      <c r="P11" s="57">
        <f t="shared" si="8"/>
        <v>0</v>
      </c>
      <c r="Z11" s="538"/>
      <c r="AA11" s="538"/>
      <c r="AB11" s="538"/>
      <c r="AC11" s="538"/>
      <c r="AD11" s="538"/>
      <c r="AE11" s="538"/>
      <c r="AF11" s="538"/>
    </row>
    <row r="12" spans="2:32" ht="14.45" x14ac:dyDescent="0.3">
      <c r="B12" t="s">
        <v>16</v>
      </c>
      <c r="C12" s="57"/>
      <c r="D12" s="57">
        <v>11000</v>
      </c>
      <c r="E12" s="57">
        <v>15380</v>
      </c>
      <c r="F12" s="57">
        <v>28863</v>
      </c>
      <c r="G12" s="57">
        <v>27325</v>
      </c>
      <c r="H12" s="57">
        <v>44144.880210000003</v>
      </c>
      <c r="J12" t="s">
        <v>16</v>
      </c>
      <c r="K12" s="57">
        <f t="shared" si="3"/>
        <v>0</v>
      </c>
      <c r="L12" s="57">
        <f t="shared" si="4"/>
        <v>11</v>
      </c>
      <c r="M12" s="57">
        <f t="shared" si="5"/>
        <v>15.38</v>
      </c>
      <c r="N12" s="57">
        <f t="shared" si="6"/>
        <v>28.863</v>
      </c>
      <c r="O12" s="57">
        <f t="shared" si="7"/>
        <v>27.324999999999999</v>
      </c>
      <c r="P12" s="57">
        <f t="shared" si="8"/>
        <v>44.144880210000004</v>
      </c>
      <c r="Z12" s="538"/>
      <c r="AA12" s="538"/>
      <c r="AB12" s="538"/>
      <c r="AC12" s="538"/>
      <c r="AD12" s="538"/>
      <c r="AE12" s="538"/>
      <c r="AF12" s="538"/>
    </row>
    <row r="13" spans="2:32" ht="14.45" x14ac:dyDescent="0.3">
      <c r="B13" s="534" t="s">
        <v>833</v>
      </c>
      <c r="C13" s="57"/>
      <c r="D13" s="57"/>
      <c r="E13" s="57"/>
      <c r="F13" s="57">
        <v>6670</v>
      </c>
      <c r="G13" s="57">
        <v>5713</v>
      </c>
      <c r="H13" s="57">
        <v>24587.475752717022</v>
      </c>
      <c r="J13" t="s">
        <v>833</v>
      </c>
      <c r="K13" s="57">
        <f t="shared" si="3"/>
        <v>0</v>
      </c>
      <c r="L13" s="57">
        <f t="shared" si="4"/>
        <v>0</v>
      </c>
      <c r="M13" s="57">
        <f t="shared" si="5"/>
        <v>0</v>
      </c>
      <c r="N13" s="57">
        <f t="shared" si="6"/>
        <v>6.67</v>
      </c>
      <c r="O13" s="57">
        <f t="shared" si="7"/>
        <v>5.7130000000000001</v>
      </c>
      <c r="P13" s="57">
        <f t="shared" si="8"/>
        <v>24.587475752717022</v>
      </c>
      <c r="Z13" s="538"/>
      <c r="AA13" s="538"/>
      <c r="AB13" s="538"/>
      <c r="AC13" s="538"/>
      <c r="AD13" s="538"/>
      <c r="AE13" s="538"/>
      <c r="AF13" s="538"/>
    </row>
    <row r="14" spans="2:32" ht="14.45" x14ac:dyDescent="0.3">
      <c r="B14" s="534" t="s">
        <v>834</v>
      </c>
      <c r="C14" s="57"/>
      <c r="D14" s="57"/>
      <c r="E14" s="57"/>
      <c r="F14" s="57"/>
      <c r="G14" s="57"/>
      <c r="H14" s="57">
        <v>2191335.4954499998</v>
      </c>
      <c r="J14" t="s">
        <v>834</v>
      </c>
      <c r="K14" s="57">
        <f t="shared" si="3"/>
        <v>0</v>
      </c>
      <c r="L14" s="57">
        <f t="shared" si="4"/>
        <v>0</v>
      </c>
      <c r="M14" s="57">
        <f t="shared" si="5"/>
        <v>0</v>
      </c>
      <c r="N14" s="57">
        <f t="shared" si="6"/>
        <v>0</v>
      </c>
      <c r="O14" s="57">
        <f t="shared" si="7"/>
        <v>0</v>
      </c>
      <c r="P14" s="57">
        <f t="shared" si="8"/>
        <v>2191.3354954499996</v>
      </c>
      <c r="Z14" s="538"/>
      <c r="AA14" s="538"/>
      <c r="AB14" s="538"/>
      <c r="AC14" s="538"/>
      <c r="AD14" s="538"/>
      <c r="AE14" s="538"/>
      <c r="AF14" s="538"/>
    </row>
    <row r="15" spans="2:32" ht="14.45" x14ac:dyDescent="0.3">
      <c r="B15" s="534" t="s">
        <v>835</v>
      </c>
      <c r="C15" s="57"/>
      <c r="D15" s="57"/>
      <c r="E15" s="57"/>
      <c r="F15" s="57"/>
      <c r="G15" s="57"/>
      <c r="H15" s="57">
        <v>9323.0790800000013</v>
      </c>
      <c r="J15" t="s">
        <v>835</v>
      </c>
      <c r="K15" s="57">
        <f t="shared" si="3"/>
        <v>0</v>
      </c>
      <c r="L15" s="57">
        <f t="shared" si="4"/>
        <v>0</v>
      </c>
      <c r="M15" s="57">
        <f t="shared" si="5"/>
        <v>0</v>
      </c>
      <c r="N15" s="57">
        <f t="shared" si="6"/>
        <v>0</v>
      </c>
      <c r="O15" s="57">
        <f t="shared" si="7"/>
        <v>0</v>
      </c>
      <c r="P15" s="57">
        <f t="shared" si="8"/>
        <v>9.3230790800000012</v>
      </c>
      <c r="Z15" s="538"/>
      <c r="AA15" s="538"/>
      <c r="AB15" s="538"/>
      <c r="AC15" s="538"/>
      <c r="AD15" s="538"/>
      <c r="AE15" s="538"/>
      <c r="AF15" s="538"/>
    </row>
    <row r="16" spans="2:32" ht="14.45" x14ac:dyDescent="0.3">
      <c r="C16" s="57"/>
      <c r="D16" s="57"/>
      <c r="E16" s="57"/>
      <c r="F16" s="57"/>
      <c r="G16" s="57"/>
      <c r="H16" s="57"/>
      <c r="Z16" s="538"/>
      <c r="AA16" s="538"/>
      <c r="AB16" s="538"/>
      <c r="AC16" s="538"/>
      <c r="AD16" s="538"/>
      <c r="AE16" s="538"/>
      <c r="AF16" s="538"/>
    </row>
    <row r="17" spans="2:32" ht="14.45" x14ac:dyDescent="0.3">
      <c r="B17" t="s">
        <v>17</v>
      </c>
      <c r="C17" s="57">
        <v>1500000</v>
      </c>
      <c r="D17" s="57">
        <v>437000</v>
      </c>
      <c r="E17" s="57">
        <v>282570</v>
      </c>
      <c r="F17" s="57">
        <v>641137</v>
      </c>
      <c r="G17" s="57">
        <v>1537399</v>
      </c>
      <c r="H17" s="57">
        <v>958642.55620999995</v>
      </c>
      <c r="J17" t="s">
        <v>17</v>
      </c>
      <c r="K17" s="57">
        <f t="shared" si="3"/>
        <v>1500</v>
      </c>
      <c r="L17" s="57">
        <f t="shared" si="4"/>
        <v>437</v>
      </c>
      <c r="M17" s="57">
        <f t="shared" si="5"/>
        <v>282.57</v>
      </c>
      <c r="N17" s="57">
        <f t="shared" si="6"/>
        <v>641.13699999999994</v>
      </c>
      <c r="O17" s="57">
        <f t="shared" si="7"/>
        <v>1537.3989999999999</v>
      </c>
      <c r="P17" s="57">
        <f t="shared" si="8"/>
        <v>958.64255620999995</v>
      </c>
      <c r="Z17" s="538"/>
      <c r="AA17" s="538"/>
      <c r="AB17" s="538"/>
      <c r="AC17" s="538"/>
      <c r="AD17" s="538"/>
      <c r="AE17" s="538"/>
      <c r="AF17" s="538"/>
    </row>
    <row r="18" spans="2:32" ht="14.45" x14ac:dyDescent="0.3">
      <c r="B18" t="s">
        <v>18</v>
      </c>
      <c r="C18">
        <v>0</v>
      </c>
      <c r="D18" s="57">
        <v>1316000</v>
      </c>
      <c r="E18" s="57">
        <v>1452270</v>
      </c>
      <c r="F18" s="57">
        <v>5029340</v>
      </c>
      <c r="G18" s="57">
        <v>2015467</v>
      </c>
      <c r="H18" s="57">
        <v>4701639.6856738031</v>
      </c>
      <c r="J18" t="s">
        <v>18</v>
      </c>
      <c r="K18" s="57">
        <f t="shared" si="3"/>
        <v>0</v>
      </c>
      <c r="L18" s="57">
        <f t="shared" si="4"/>
        <v>1316</v>
      </c>
      <c r="M18" s="57">
        <f t="shared" si="5"/>
        <v>1452.27</v>
      </c>
      <c r="N18" s="57">
        <f t="shared" si="6"/>
        <v>5029.34</v>
      </c>
      <c r="O18" s="57">
        <f t="shared" si="7"/>
        <v>2015.4670000000001</v>
      </c>
      <c r="P18" s="57">
        <f t="shared" si="8"/>
        <v>4701.6396856738029</v>
      </c>
      <c r="Z18" s="538"/>
      <c r="AA18" s="538"/>
      <c r="AB18" s="538"/>
      <c r="AC18" s="538"/>
      <c r="AD18" s="538"/>
      <c r="AE18" s="538"/>
      <c r="AF18" s="538"/>
    </row>
    <row r="19" spans="2:32" ht="14.45" x14ac:dyDescent="0.3">
      <c r="C19" s="57"/>
      <c r="D19" s="57"/>
      <c r="E19" s="57"/>
      <c r="F19" s="57"/>
      <c r="G19" s="57"/>
      <c r="H19" s="57"/>
      <c r="Z19" s="538"/>
      <c r="AA19" s="538"/>
      <c r="AB19" s="538"/>
      <c r="AC19" s="538"/>
      <c r="AD19" s="538"/>
      <c r="AE19" s="538"/>
      <c r="AF19" s="538"/>
    </row>
    <row r="20" spans="2:32" ht="14.45" x14ac:dyDescent="0.3">
      <c r="B20" t="s">
        <v>19</v>
      </c>
      <c r="C20" s="57">
        <f>+C22+C31</f>
        <v>46746000</v>
      </c>
      <c r="D20" s="57">
        <v>58171103</v>
      </c>
      <c r="E20" s="57">
        <v>68841024</v>
      </c>
      <c r="F20" s="57">
        <v>85688283</v>
      </c>
      <c r="G20" s="57">
        <v>55023132.82442303</v>
      </c>
      <c r="H20" s="57">
        <v>145967466.00674543</v>
      </c>
      <c r="J20" t="s">
        <v>19</v>
      </c>
      <c r="K20" s="57">
        <f t="shared" si="3"/>
        <v>46746</v>
      </c>
      <c r="L20" s="57">
        <f t="shared" si="4"/>
        <v>58171.103000000003</v>
      </c>
      <c r="M20" s="57">
        <f t="shared" si="5"/>
        <v>68841.024000000005</v>
      </c>
      <c r="N20" s="57">
        <f t="shared" si="6"/>
        <v>85688.282999999996</v>
      </c>
      <c r="O20" s="57">
        <f t="shared" si="7"/>
        <v>55023.132824423032</v>
      </c>
      <c r="P20" s="57">
        <f t="shared" si="8"/>
        <v>145967.46600674544</v>
      </c>
      <c r="Z20" s="538"/>
      <c r="AA20" s="538"/>
      <c r="AB20" s="538"/>
      <c r="AC20" s="538"/>
      <c r="AD20" s="538"/>
      <c r="AE20" s="538"/>
      <c r="AF20" s="538"/>
    </row>
    <row r="21" spans="2:32" ht="14.45" x14ac:dyDescent="0.3">
      <c r="C21" s="57"/>
      <c r="D21" s="57"/>
      <c r="E21" s="57"/>
      <c r="F21" s="57"/>
      <c r="G21" s="57"/>
      <c r="H21" s="57"/>
      <c r="I21" s="535"/>
      <c r="Z21" s="538"/>
      <c r="AA21" s="538"/>
      <c r="AB21" s="538"/>
      <c r="AC21" s="538"/>
      <c r="AD21" s="538"/>
      <c r="AE21" s="538"/>
      <c r="AF21" s="538"/>
    </row>
    <row r="22" spans="2:32" ht="14.45" x14ac:dyDescent="0.3">
      <c r="B22" t="s">
        <v>910</v>
      </c>
      <c r="C22" s="57">
        <f>+C23+C28</f>
        <v>8023000</v>
      </c>
      <c r="D22" s="57">
        <f t="shared" ref="D22:H22" si="9">+D23+D28</f>
        <v>22774852</v>
      </c>
      <c r="E22" s="57">
        <f t="shared" si="9"/>
        <v>24230347</v>
      </c>
      <c r="F22" s="57">
        <f t="shared" si="9"/>
        <v>25327806</v>
      </c>
      <c r="G22" s="57">
        <f t="shared" si="9"/>
        <v>10056228.212179478</v>
      </c>
      <c r="H22" s="57">
        <f t="shared" si="9"/>
        <v>98451484.253175184</v>
      </c>
      <c r="J22" t="s">
        <v>910</v>
      </c>
      <c r="K22" s="57">
        <f t="shared" si="3"/>
        <v>8023</v>
      </c>
      <c r="L22" s="57">
        <f t="shared" si="4"/>
        <v>22774.851999999999</v>
      </c>
      <c r="M22" s="57">
        <f t="shared" si="5"/>
        <v>24230.347000000002</v>
      </c>
      <c r="N22" s="57">
        <f t="shared" si="6"/>
        <v>25327.806</v>
      </c>
      <c r="O22" s="57">
        <f t="shared" si="7"/>
        <v>10056.228212179478</v>
      </c>
      <c r="P22" s="57">
        <f t="shared" si="8"/>
        <v>98451.484253175178</v>
      </c>
      <c r="Z22" s="538"/>
      <c r="AA22" s="538"/>
      <c r="AB22" s="538"/>
      <c r="AC22" s="538"/>
      <c r="AD22" s="538"/>
      <c r="AE22" s="538"/>
      <c r="AF22" s="538"/>
    </row>
    <row r="23" spans="2:32" ht="14.45" x14ac:dyDescent="0.3">
      <c r="B23" t="s">
        <v>919</v>
      </c>
      <c r="C23" s="57">
        <f>+C24+C27</f>
        <v>1854000</v>
      </c>
      <c r="D23" s="57">
        <f t="shared" ref="D23:H23" si="10">+D24+D27</f>
        <v>5882111</v>
      </c>
      <c r="E23" s="57">
        <f t="shared" si="10"/>
        <v>8168014</v>
      </c>
      <c r="F23" s="57">
        <f t="shared" si="10"/>
        <v>6390275</v>
      </c>
      <c r="G23" s="57">
        <f t="shared" si="10"/>
        <v>1504852.5118791938</v>
      </c>
      <c r="H23" s="57">
        <f t="shared" si="10"/>
        <v>38188180.054215185</v>
      </c>
      <c r="J23" t="s">
        <v>919</v>
      </c>
      <c r="K23" s="57">
        <f t="shared" si="3"/>
        <v>1854</v>
      </c>
      <c r="L23" s="57">
        <f t="shared" si="4"/>
        <v>5882.1109999999999</v>
      </c>
      <c r="M23" s="57">
        <f t="shared" si="5"/>
        <v>8168.0140000000001</v>
      </c>
      <c r="N23" s="57">
        <f t="shared" si="6"/>
        <v>6390.2749999999996</v>
      </c>
      <c r="O23" s="57">
        <f t="shared" si="7"/>
        <v>1504.8525118791938</v>
      </c>
      <c r="P23" s="57">
        <f t="shared" si="8"/>
        <v>38188.180054215183</v>
      </c>
      <c r="Z23" s="538"/>
      <c r="AA23" s="538"/>
      <c r="AB23" s="538"/>
      <c r="AC23" s="538"/>
      <c r="AD23" s="538"/>
      <c r="AE23" s="538"/>
      <c r="AF23" s="538"/>
    </row>
    <row r="24" spans="2:32" x14ac:dyDescent="0.25">
      <c r="B24" t="s">
        <v>911</v>
      </c>
      <c r="C24" s="57">
        <v>1854000</v>
      </c>
      <c r="D24" s="57">
        <v>5882111</v>
      </c>
      <c r="E24" s="57">
        <v>8168014</v>
      </c>
      <c r="F24" s="57">
        <v>6390275</v>
      </c>
      <c r="G24" s="57">
        <v>1504852.5118791938</v>
      </c>
      <c r="H24" s="57">
        <v>13343249.905686093</v>
      </c>
      <c r="J24" t="s">
        <v>911</v>
      </c>
      <c r="K24" s="57">
        <f t="shared" si="3"/>
        <v>1854</v>
      </c>
      <c r="L24" s="57">
        <f t="shared" si="4"/>
        <v>5882.1109999999999</v>
      </c>
      <c r="M24" s="57">
        <f t="shared" si="5"/>
        <v>8168.0140000000001</v>
      </c>
      <c r="N24" s="57">
        <f t="shared" si="6"/>
        <v>6390.2749999999996</v>
      </c>
      <c r="O24" s="57">
        <f t="shared" si="7"/>
        <v>1504.8525118791938</v>
      </c>
      <c r="P24" s="57">
        <f t="shared" si="8"/>
        <v>13343.249905686094</v>
      </c>
      <c r="Z24" s="538"/>
      <c r="AA24" s="538"/>
      <c r="AB24" s="538"/>
      <c r="AC24" s="538"/>
      <c r="AD24" s="538"/>
      <c r="AE24" s="538"/>
      <c r="AF24" s="538"/>
    </row>
    <row r="25" spans="2:32" x14ac:dyDescent="0.25">
      <c r="B25" t="s">
        <v>913</v>
      </c>
      <c r="C25" s="57"/>
      <c r="D25" s="57">
        <v>5815467</v>
      </c>
      <c r="E25" s="57">
        <v>7057750</v>
      </c>
      <c r="F25" s="57">
        <v>5394851</v>
      </c>
      <c r="G25" s="57">
        <v>810367.78506919381</v>
      </c>
      <c r="H25" s="57">
        <v>587034.83125394874</v>
      </c>
      <c r="J25" t="s">
        <v>913</v>
      </c>
      <c r="K25" s="57">
        <f t="shared" si="3"/>
        <v>0</v>
      </c>
      <c r="L25" s="57">
        <f t="shared" si="4"/>
        <v>5815.4669999999996</v>
      </c>
      <c r="M25" s="57">
        <f t="shared" si="5"/>
        <v>7057.75</v>
      </c>
      <c r="N25" s="57">
        <f t="shared" si="6"/>
        <v>5394.8509999999997</v>
      </c>
      <c r="O25" s="57">
        <f t="shared" si="7"/>
        <v>810.36778506919381</v>
      </c>
      <c r="P25" s="57">
        <f t="shared" si="8"/>
        <v>587.03483125394871</v>
      </c>
      <c r="Z25" s="538"/>
      <c r="AA25" s="538"/>
      <c r="AB25" s="538"/>
      <c r="AC25" s="538"/>
      <c r="AD25" s="538"/>
      <c r="AE25" s="538"/>
      <c r="AF25" s="538"/>
    </row>
    <row r="26" spans="2:32" x14ac:dyDescent="0.25">
      <c r="B26" t="s">
        <v>914</v>
      </c>
      <c r="C26" s="57"/>
      <c r="D26" s="57">
        <v>66644</v>
      </c>
      <c r="E26" s="57">
        <v>1110264</v>
      </c>
      <c r="F26" s="57">
        <v>995424</v>
      </c>
      <c r="G26" s="57">
        <v>694484.72681000002</v>
      </c>
      <c r="H26" s="57">
        <v>12756215.074432144</v>
      </c>
      <c r="J26" t="s">
        <v>914</v>
      </c>
      <c r="K26" s="57">
        <f t="shared" si="3"/>
        <v>0</v>
      </c>
      <c r="L26" s="57">
        <f t="shared" si="4"/>
        <v>66.644000000000005</v>
      </c>
      <c r="M26" s="57">
        <f t="shared" si="5"/>
        <v>1110.2639999999999</v>
      </c>
      <c r="N26" s="57">
        <f t="shared" si="6"/>
        <v>995.42399999999998</v>
      </c>
      <c r="O26" s="57">
        <f t="shared" si="7"/>
        <v>694.48472680999998</v>
      </c>
      <c r="P26" s="57">
        <f t="shared" si="8"/>
        <v>12756.215074432144</v>
      </c>
      <c r="Z26" s="538"/>
      <c r="AA26" s="538"/>
      <c r="AB26" s="538"/>
      <c r="AC26" s="538"/>
      <c r="AD26" s="538"/>
      <c r="AE26" s="538"/>
      <c r="AF26" s="538"/>
    </row>
    <row r="27" spans="2:32" x14ac:dyDescent="0.25">
      <c r="B27" t="s">
        <v>912</v>
      </c>
      <c r="C27" s="57"/>
      <c r="D27" s="57"/>
      <c r="E27" s="57"/>
      <c r="F27" s="57"/>
      <c r="G27" s="57"/>
      <c r="H27" s="57">
        <v>24844930.14852909</v>
      </c>
      <c r="J27" t="s">
        <v>912</v>
      </c>
      <c r="K27" s="57">
        <f t="shared" si="3"/>
        <v>0</v>
      </c>
      <c r="L27" s="57">
        <f t="shared" si="4"/>
        <v>0</v>
      </c>
      <c r="M27" s="57">
        <f t="shared" si="5"/>
        <v>0</v>
      </c>
      <c r="N27" s="57">
        <f t="shared" si="6"/>
        <v>0</v>
      </c>
      <c r="O27" s="57">
        <f t="shared" si="7"/>
        <v>0</v>
      </c>
      <c r="P27" s="57">
        <f t="shared" si="8"/>
        <v>24844.930148529089</v>
      </c>
      <c r="Z27" s="538"/>
      <c r="AA27" s="538"/>
      <c r="AB27" s="538"/>
      <c r="AC27" s="538"/>
      <c r="AD27" s="538"/>
      <c r="AE27" s="538"/>
      <c r="AF27" s="538"/>
    </row>
    <row r="28" spans="2:32" x14ac:dyDescent="0.25">
      <c r="B28" t="s">
        <v>920</v>
      </c>
      <c r="C28" s="57">
        <f>+C29+C30</f>
        <v>6169000</v>
      </c>
      <c r="D28" s="57">
        <f t="shared" ref="D28:H28" si="11">+D29+D30</f>
        <v>16892741</v>
      </c>
      <c r="E28" s="57">
        <f t="shared" si="11"/>
        <v>16062333</v>
      </c>
      <c r="F28" s="57">
        <f t="shared" si="11"/>
        <v>18937531</v>
      </c>
      <c r="G28" s="57">
        <f t="shared" si="11"/>
        <v>8551375.7003002837</v>
      </c>
      <c r="H28" s="57">
        <f t="shared" si="11"/>
        <v>60263304.198959999</v>
      </c>
      <c r="J28" t="s">
        <v>920</v>
      </c>
      <c r="K28" s="57">
        <f t="shared" si="3"/>
        <v>6169</v>
      </c>
      <c r="L28" s="57">
        <f t="shared" si="4"/>
        <v>16892.741000000002</v>
      </c>
      <c r="M28" s="57">
        <f t="shared" si="5"/>
        <v>16062.333000000001</v>
      </c>
      <c r="N28" s="57">
        <f t="shared" si="6"/>
        <v>18937.530999999999</v>
      </c>
      <c r="O28" s="57">
        <f t="shared" si="7"/>
        <v>8551.3757003002829</v>
      </c>
      <c r="P28" s="57">
        <f t="shared" si="8"/>
        <v>60263.304198960002</v>
      </c>
      <c r="Z28" s="538"/>
      <c r="AA28" s="538"/>
      <c r="AB28" s="538"/>
      <c r="AC28" s="538"/>
      <c r="AD28" s="538"/>
      <c r="AE28" s="538"/>
      <c r="AF28" s="538"/>
    </row>
    <row r="29" spans="2:32" x14ac:dyDescent="0.25">
      <c r="B29" t="s">
        <v>847</v>
      </c>
      <c r="C29" s="57"/>
      <c r="D29" s="57">
        <v>9756463</v>
      </c>
      <c r="E29" s="57">
        <v>10811638</v>
      </c>
      <c r="F29" s="57">
        <v>5909185</v>
      </c>
      <c r="G29" s="57">
        <v>2400167.1068521081</v>
      </c>
      <c r="H29" s="57"/>
      <c r="J29" t="s">
        <v>847</v>
      </c>
      <c r="K29" s="57">
        <f t="shared" si="3"/>
        <v>0</v>
      </c>
      <c r="L29" s="57">
        <f t="shared" si="4"/>
        <v>9756.4629999999997</v>
      </c>
      <c r="M29" s="57">
        <f t="shared" si="5"/>
        <v>10811.638000000001</v>
      </c>
      <c r="N29" s="57">
        <f t="shared" si="6"/>
        <v>5909.1850000000004</v>
      </c>
      <c r="O29" s="57">
        <f t="shared" si="7"/>
        <v>2400.1671068521082</v>
      </c>
      <c r="P29" s="57">
        <f t="shared" si="8"/>
        <v>0</v>
      </c>
      <c r="Z29" s="538"/>
      <c r="AA29" s="538"/>
      <c r="AB29" s="538"/>
      <c r="AC29" s="538"/>
      <c r="AD29" s="538"/>
      <c r="AE29" s="538"/>
      <c r="AF29" s="538"/>
    </row>
    <row r="30" spans="2:32" x14ac:dyDescent="0.25">
      <c r="B30" t="s">
        <v>915</v>
      </c>
      <c r="C30" s="57">
        <v>6169000</v>
      </c>
      <c r="D30" s="57">
        <v>7136278</v>
      </c>
      <c r="E30" s="57">
        <v>5250695</v>
      </c>
      <c r="F30" s="57">
        <v>13028346</v>
      </c>
      <c r="G30" s="57">
        <v>6151208.5934481751</v>
      </c>
      <c r="H30" s="57">
        <v>60263304.198959999</v>
      </c>
      <c r="J30" t="s">
        <v>915</v>
      </c>
      <c r="K30" s="57">
        <f t="shared" si="3"/>
        <v>6169</v>
      </c>
      <c r="L30" s="57">
        <f t="shared" si="4"/>
        <v>7136.2780000000002</v>
      </c>
      <c r="M30" s="57">
        <f t="shared" si="5"/>
        <v>5250.6949999999997</v>
      </c>
      <c r="N30" s="57">
        <f t="shared" si="6"/>
        <v>13028.346</v>
      </c>
      <c r="O30" s="57">
        <f t="shared" si="7"/>
        <v>6151.2085934481747</v>
      </c>
      <c r="P30" s="57">
        <f t="shared" si="8"/>
        <v>60263.304198960002</v>
      </c>
      <c r="Z30" s="538"/>
      <c r="AA30" s="538"/>
      <c r="AB30" s="538"/>
      <c r="AC30" s="538"/>
      <c r="AD30" s="538"/>
      <c r="AE30" s="538"/>
      <c r="AF30" s="538"/>
    </row>
    <row r="31" spans="2:32" x14ac:dyDescent="0.25">
      <c r="B31" t="s">
        <v>916</v>
      </c>
      <c r="C31" s="57">
        <f>+C32</f>
        <v>38723000</v>
      </c>
      <c r="D31" s="57">
        <f>+D33+D36+D34+D35</f>
        <v>35396251</v>
      </c>
      <c r="E31" s="57">
        <f>+E33+E36+E34+E35</f>
        <v>41591080</v>
      </c>
      <c r="F31" s="57">
        <f>+F33+F36+F34+F35</f>
        <v>60360477</v>
      </c>
      <c r="G31" s="57">
        <f>+G33+G36+G34+G35</f>
        <v>44966904.612243541</v>
      </c>
      <c r="H31" s="57">
        <f>+H33+H36+H34+H35</f>
        <v>47515981.753570244</v>
      </c>
      <c r="J31" t="s">
        <v>916</v>
      </c>
      <c r="K31" s="57">
        <f t="shared" si="3"/>
        <v>38723</v>
      </c>
      <c r="L31" s="57">
        <f t="shared" si="4"/>
        <v>35396.250999999997</v>
      </c>
      <c r="M31" s="57">
        <f t="shared" si="5"/>
        <v>41591.08</v>
      </c>
      <c r="N31" s="57">
        <f t="shared" si="6"/>
        <v>60360.476999999999</v>
      </c>
      <c r="O31" s="57">
        <f t="shared" si="7"/>
        <v>44966.904612243539</v>
      </c>
      <c r="P31" s="57">
        <f t="shared" si="8"/>
        <v>47515.981753570246</v>
      </c>
      <c r="Z31" s="538"/>
      <c r="AA31" s="538"/>
      <c r="AB31" s="538"/>
      <c r="AC31" s="538"/>
      <c r="AD31" s="538"/>
      <c r="AE31" s="538"/>
      <c r="AF31" s="538"/>
    </row>
    <row r="32" spans="2:32" x14ac:dyDescent="0.25">
      <c r="B32" t="s">
        <v>924</v>
      </c>
      <c r="C32" s="57">
        <v>38723000</v>
      </c>
      <c r="D32" s="57"/>
      <c r="E32" s="57"/>
      <c r="F32" s="57"/>
      <c r="G32" s="57"/>
      <c r="H32" s="57"/>
      <c r="J32" t="s">
        <v>923</v>
      </c>
      <c r="K32" s="57">
        <f t="shared" si="3"/>
        <v>38723</v>
      </c>
      <c r="L32" s="57">
        <f t="shared" si="4"/>
        <v>0</v>
      </c>
      <c r="M32" s="57">
        <f t="shared" si="5"/>
        <v>0</v>
      </c>
      <c r="N32" s="57">
        <f t="shared" si="6"/>
        <v>0</v>
      </c>
      <c r="O32" s="57">
        <f t="shared" si="7"/>
        <v>0</v>
      </c>
      <c r="P32" s="57">
        <f t="shared" si="8"/>
        <v>0</v>
      </c>
      <c r="Z32" s="538"/>
      <c r="AA32" s="538"/>
      <c r="AB32" s="538"/>
      <c r="AC32" s="538"/>
      <c r="AD32" s="538"/>
      <c r="AE32" s="538"/>
      <c r="AF32" s="538"/>
    </row>
    <row r="33" spans="2:32" x14ac:dyDescent="0.25">
      <c r="B33" t="s">
        <v>845</v>
      </c>
      <c r="C33" s="57"/>
      <c r="D33" s="57">
        <v>24222291</v>
      </c>
      <c r="E33" s="57">
        <v>24024337</v>
      </c>
      <c r="F33" s="57">
        <v>16663089</v>
      </c>
      <c r="G33" s="57">
        <v>6270238.4911799822</v>
      </c>
      <c r="H33" s="57"/>
      <c r="J33" t="s">
        <v>845</v>
      </c>
      <c r="K33" s="57">
        <f t="shared" si="3"/>
        <v>0</v>
      </c>
      <c r="L33" s="57">
        <f t="shared" si="4"/>
        <v>24222.291000000001</v>
      </c>
      <c r="M33" s="57">
        <f t="shared" si="5"/>
        <v>24024.337</v>
      </c>
      <c r="N33" s="57">
        <f t="shared" si="6"/>
        <v>16663.089</v>
      </c>
      <c r="O33" s="57">
        <f t="shared" si="7"/>
        <v>6270.2384911799818</v>
      </c>
      <c r="P33" s="57">
        <f t="shared" si="8"/>
        <v>0</v>
      </c>
      <c r="Z33" s="538"/>
      <c r="AA33" s="538"/>
      <c r="AB33" s="538"/>
      <c r="AC33" s="538"/>
      <c r="AD33" s="538"/>
      <c r="AE33" s="538"/>
      <c r="AF33" s="538"/>
    </row>
    <row r="34" spans="2:32" x14ac:dyDescent="0.25">
      <c r="B34" t="s">
        <v>917</v>
      </c>
      <c r="C34" s="57"/>
      <c r="D34" s="57"/>
      <c r="E34" s="57"/>
      <c r="F34" s="57"/>
      <c r="G34" s="57"/>
      <c r="H34" s="57">
        <v>35678234.243570246</v>
      </c>
      <c r="J34" t="s">
        <v>917</v>
      </c>
      <c r="K34" s="57">
        <f t="shared" si="3"/>
        <v>0</v>
      </c>
      <c r="L34" s="57">
        <f t="shared" si="4"/>
        <v>0</v>
      </c>
      <c r="M34" s="57">
        <f t="shared" si="5"/>
        <v>0</v>
      </c>
      <c r="N34" s="57">
        <f t="shared" si="6"/>
        <v>0</v>
      </c>
      <c r="O34" s="57">
        <f t="shared" si="7"/>
        <v>0</v>
      </c>
      <c r="P34" s="57">
        <f t="shared" si="8"/>
        <v>35678.234243570245</v>
      </c>
      <c r="Z34" s="538"/>
      <c r="AA34" s="538"/>
      <c r="AB34" s="538"/>
      <c r="AC34" s="538"/>
      <c r="AD34" s="538"/>
      <c r="AE34" s="538"/>
      <c r="AF34" s="538"/>
    </row>
    <row r="35" spans="2:32" x14ac:dyDescent="0.25">
      <c r="B35" t="s">
        <v>918</v>
      </c>
      <c r="C35" s="57"/>
      <c r="D35" s="57"/>
      <c r="E35" s="57"/>
      <c r="F35" s="57"/>
      <c r="G35" s="57"/>
      <c r="H35" s="57">
        <v>11837747.509999998</v>
      </c>
      <c r="J35" t="s">
        <v>918</v>
      </c>
      <c r="K35" s="57">
        <f t="shared" si="3"/>
        <v>0</v>
      </c>
      <c r="L35" s="57">
        <f t="shared" si="4"/>
        <v>0</v>
      </c>
      <c r="M35" s="57">
        <f t="shared" si="5"/>
        <v>0</v>
      </c>
      <c r="N35" s="57">
        <f t="shared" si="6"/>
        <v>0</v>
      </c>
      <c r="O35" s="57">
        <f t="shared" si="7"/>
        <v>0</v>
      </c>
      <c r="P35" s="57">
        <f t="shared" si="8"/>
        <v>11837.747509999997</v>
      </c>
      <c r="Z35" s="538"/>
      <c r="AA35" s="538"/>
      <c r="AB35" s="538"/>
      <c r="AC35" s="538"/>
      <c r="AD35" s="538"/>
      <c r="AE35" s="538"/>
      <c r="AF35" s="538"/>
    </row>
    <row r="36" spans="2:32" x14ac:dyDescent="0.25">
      <c r="B36" t="s">
        <v>900</v>
      </c>
      <c r="C36" s="57"/>
      <c r="D36" s="57">
        <v>11173960</v>
      </c>
      <c r="E36" s="57">
        <v>17566743</v>
      </c>
      <c r="F36" s="57">
        <v>43697388</v>
      </c>
      <c r="G36" s="57">
        <v>38696666.12106356</v>
      </c>
      <c r="H36" s="57"/>
      <c r="J36" t="s">
        <v>900</v>
      </c>
      <c r="K36" s="57">
        <f t="shared" si="3"/>
        <v>0</v>
      </c>
      <c r="L36" s="57">
        <f t="shared" si="4"/>
        <v>11173.96</v>
      </c>
      <c r="M36" s="57">
        <f t="shared" si="5"/>
        <v>17566.742999999999</v>
      </c>
      <c r="N36" s="57">
        <f t="shared" si="6"/>
        <v>43697.387999999999</v>
      </c>
      <c r="O36" s="57">
        <f t="shared" si="7"/>
        <v>38696.666121063558</v>
      </c>
      <c r="P36" s="57">
        <f t="shared" si="8"/>
        <v>0</v>
      </c>
      <c r="Z36" s="538"/>
      <c r="AA36" s="538"/>
      <c r="AB36" s="538"/>
      <c r="AC36" s="538"/>
      <c r="AD36" s="538"/>
      <c r="AE36" s="538"/>
      <c r="AF36" s="538"/>
    </row>
    <row r="37" spans="2:32" x14ac:dyDescent="0.25">
      <c r="B37" t="s">
        <v>147</v>
      </c>
      <c r="C37" s="57"/>
      <c r="D37" s="57"/>
      <c r="E37" s="57"/>
      <c r="F37" s="57"/>
      <c r="G37" s="57"/>
      <c r="H37" s="57"/>
      <c r="J37" t="s">
        <v>147</v>
      </c>
      <c r="Z37" s="538"/>
      <c r="AA37" s="538"/>
      <c r="AB37" s="538"/>
      <c r="AC37" s="538"/>
      <c r="AD37" s="538"/>
      <c r="AE37" s="538"/>
      <c r="AF37" s="538"/>
    </row>
    <row r="38" spans="2:32" x14ac:dyDescent="0.25">
      <c r="B38" t="s">
        <v>844</v>
      </c>
      <c r="C38" s="57"/>
      <c r="D38" s="57"/>
      <c r="E38" s="57"/>
      <c r="F38" s="57"/>
      <c r="G38" s="57">
        <v>42258075</v>
      </c>
      <c r="H38" s="57">
        <v>3034701.2399168774</v>
      </c>
      <c r="J38" t="s">
        <v>844</v>
      </c>
      <c r="K38" s="57">
        <f t="shared" si="3"/>
        <v>0</v>
      </c>
      <c r="L38" s="57">
        <f t="shared" si="4"/>
        <v>0</v>
      </c>
      <c r="M38" s="57">
        <f t="shared" si="5"/>
        <v>0</v>
      </c>
      <c r="N38" s="57">
        <f t="shared" si="6"/>
        <v>0</v>
      </c>
      <c r="O38" s="57">
        <f t="shared" si="7"/>
        <v>42258.074999999997</v>
      </c>
      <c r="P38" s="57">
        <f t="shared" si="8"/>
        <v>3034.7012399168775</v>
      </c>
      <c r="Z38" s="538"/>
      <c r="AA38" s="538"/>
      <c r="AB38" s="538"/>
      <c r="AC38" s="538"/>
      <c r="AD38" s="538"/>
      <c r="AE38" s="538"/>
      <c r="AF38" s="538"/>
    </row>
    <row r="39" spans="2:32" x14ac:dyDescent="0.25">
      <c r="C39" s="57"/>
      <c r="D39" s="57"/>
      <c r="E39" s="57"/>
      <c r="F39" s="57"/>
      <c r="G39" s="57"/>
      <c r="H39" s="57"/>
      <c r="Z39" s="538"/>
      <c r="AA39" s="538"/>
      <c r="AB39" s="538"/>
      <c r="AC39" s="538"/>
      <c r="AD39" s="538"/>
      <c r="AE39" s="538"/>
      <c r="AF39" s="538"/>
    </row>
    <row r="40" spans="2:32" x14ac:dyDescent="0.25">
      <c r="B40" t="s">
        <v>901</v>
      </c>
      <c r="C40" s="57"/>
      <c r="D40" s="57"/>
      <c r="E40" s="57"/>
      <c r="F40" s="57">
        <v>4173779</v>
      </c>
      <c r="G40" s="57">
        <v>6745986</v>
      </c>
      <c r="H40" s="57">
        <v>36120899.858926795</v>
      </c>
      <c r="J40" t="s">
        <v>901</v>
      </c>
      <c r="K40" s="57">
        <f t="shared" si="3"/>
        <v>0</v>
      </c>
      <c r="L40" s="57">
        <f t="shared" si="4"/>
        <v>0</v>
      </c>
      <c r="M40" s="57">
        <f t="shared" si="5"/>
        <v>0</v>
      </c>
      <c r="N40" s="57">
        <f t="shared" si="6"/>
        <v>4173.7790000000005</v>
      </c>
      <c r="O40" s="57">
        <f t="shared" si="7"/>
        <v>6745.9859999999999</v>
      </c>
      <c r="P40" s="57">
        <f t="shared" si="8"/>
        <v>36120.899858926794</v>
      </c>
      <c r="Z40" s="538"/>
      <c r="AA40" s="538"/>
      <c r="AB40" s="538"/>
      <c r="AC40" s="538"/>
      <c r="AD40" s="538"/>
      <c r="AE40" s="538"/>
      <c r="AF40" s="538"/>
    </row>
    <row r="41" spans="2:32" x14ac:dyDescent="0.25">
      <c r="C41" s="57"/>
      <c r="D41" s="57"/>
      <c r="E41" s="57"/>
      <c r="F41" s="57"/>
      <c r="G41" s="57"/>
      <c r="H41" s="57"/>
      <c r="Z41" s="538"/>
      <c r="AA41" s="538"/>
      <c r="AB41" s="538"/>
      <c r="AC41" s="538"/>
      <c r="AD41" s="538"/>
      <c r="AE41" s="538"/>
      <c r="AF41" s="538"/>
    </row>
    <row r="42" spans="2:32" x14ac:dyDescent="0.25">
      <c r="B42" t="s">
        <v>906</v>
      </c>
      <c r="C42" s="57">
        <v>28740000</v>
      </c>
      <c r="D42" s="57">
        <v>5000000</v>
      </c>
      <c r="E42" s="57">
        <v>4000000</v>
      </c>
      <c r="F42" s="57">
        <v>1000000</v>
      </c>
      <c r="G42" s="57"/>
      <c r="H42" s="57">
        <v>24000000</v>
      </c>
      <c r="J42" t="s">
        <v>906</v>
      </c>
      <c r="K42" s="57">
        <f t="shared" si="3"/>
        <v>28740</v>
      </c>
      <c r="L42" s="57">
        <f t="shared" si="4"/>
        <v>5000</v>
      </c>
      <c r="M42" s="57">
        <f t="shared" si="5"/>
        <v>4000</v>
      </c>
      <c r="N42" s="57">
        <f t="shared" si="6"/>
        <v>1000</v>
      </c>
      <c r="O42" s="57">
        <f t="shared" si="7"/>
        <v>0</v>
      </c>
      <c r="P42" s="57">
        <f t="shared" si="8"/>
        <v>24000</v>
      </c>
      <c r="Z42" s="538"/>
      <c r="AA42" s="538"/>
      <c r="AB42" s="538"/>
      <c r="AC42" s="538"/>
      <c r="AD42" s="538"/>
      <c r="AE42" s="538"/>
      <c r="AF42" s="538"/>
    </row>
    <row r="43" spans="2:32" x14ac:dyDescent="0.25">
      <c r="C43" s="57"/>
      <c r="D43" s="57"/>
      <c r="E43" s="57"/>
      <c r="F43" s="57"/>
      <c r="G43" s="57"/>
      <c r="H43" s="57"/>
      <c r="Z43" s="538"/>
      <c r="AA43" s="538"/>
      <c r="AB43" s="538"/>
      <c r="AC43" s="538"/>
      <c r="AD43" s="538"/>
      <c r="AE43" s="538"/>
      <c r="AF43" s="538"/>
    </row>
    <row r="44" spans="2:32" x14ac:dyDescent="0.25">
      <c r="B44" t="s">
        <v>22</v>
      </c>
      <c r="C44" s="57">
        <f>+C4+C8+C17+C20+C38+C40+C42</f>
        <v>92412000</v>
      </c>
      <c r="D44" s="57">
        <f>+D4+D8+D17+D18+D20+D38+D40+D42</f>
        <v>91922103</v>
      </c>
      <c r="E44" s="57">
        <f>+E4+E8+E17+E18+E20+E38+E40+E42</f>
        <v>101091192</v>
      </c>
      <c r="F44" s="57">
        <f>+F4+F8+F17+F18+F20+F38+F40+F42</f>
        <v>122760972</v>
      </c>
      <c r="G44" s="57">
        <f>+G4+G8+G17+G18+G20+G38+G40+G42</f>
        <v>144419158.82442302</v>
      </c>
      <c r="H44" s="57">
        <f>+H4+H8+H17+H18+H20+H38+H40+H42</f>
        <v>238467319.85026985</v>
      </c>
      <c r="J44" t="s">
        <v>22</v>
      </c>
      <c r="K44" s="57">
        <f t="shared" si="3"/>
        <v>92412</v>
      </c>
      <c r="L44" s="57">
        <f t="shared" si="4"/>
        <v>91922.103000000003</v>
      </c>
      <c r="M44" s="57">
        <f t="shared" si="5"/>
        <v>101091.192</v>
      </c>
      <c r="N44" s="57">
        <f t="shared" si="6"/>
        <v>122760.97199999999</v>
      </c>
      <c r="O44" s="57">
        <f t="shared" si="7"/>
        <v>144419.15882442301</v>
      </c>
      <c r="P44" s="57">
        <f t="shared" si="8"/>
        <v>238467.31985026985</v>
      </c>
      <c r="Z44" s="538"/>
      <c r="AA44" s="538"/>
      <c r="AB44" s="538"/>
      <c r="AC44" s="538"/>
      <c r="AD44" s="538"/>
      <c r="AE44" s="538"/>
      <c r="AF44" s="538"/>
    </row>
    <row r="45" spans="2:32" x14ac:dyDescent="0.25">
      <c r="C45" s="57"/>
      <c r="D45" s="57"/>
      <c r="E45" s="57"/>
      <c r="F45" s="57"/>
      <c r="G45" s="57"/>
      <c r="H45" s="57"/>
      <c r="Z45" s="538"/>
      <c r="AA45" s="538"/>
      <c r="AB45" s="538"/>
      <c r="AC45" s="538"/>
      <c r="AD45" s="538"/>
      <c r="AE45" s="538"/>
      <c r="AF45" s="538"/>
    </row>
    <row r="46" spans="2:32" x14ac:dyDescent="0.25">
      <c r="B46" t="s">
        <v>831</v>
      </c>
      <c r="C46" s="57">
        <v>0</v>
      </c>
      <c r="D46" s="57">
        <v>6346927</v>
      </c>
      <c r="E46" s="57">
        <v>6866813</v>
      </c>
      <c r="F46" s="57">
        <v>10936514</v>
      </c>
      <c r="G46" s="57">
        <v>9758842</v>
      </c>
      <c r="H46" s="57">
        <v>7136254.8690960603</v>
      </c>
      <c r="J46" t="s">
        <v>831</v>
      </c>
      <c r="K46" s="57">
        <f t="shared" si="3"/>
        <v>0</v>
      </c>
      <c r="L46" s="57">
        <f t="shared" si="4"/>
        <v>6346.9269999999997</v>
      </c>
      <c r="M46" s="57">
        <f t="shared" si="5"/>
        <v>6866.8130000000001</v>
      </c>
      <c r="N46" s="57">
        <f t="shared" si="6"/>
        <v>10936.513999999999</v>
      </c>
      <c r="O46" s="57">
        <f t="shared" si="7"/>
        <v>9758.8420000000006</v>
      </c>
      <c r="P46" s="57">
        <f t="shared" si="8"/>
        <v>7136.2548690960602</v>
      </c>
      <c r="Z46" s="538"/>
      <c r="AA46" s="538"/>
      <c r="AB46" s="538"/>
      <c r="AC46" s="538"/>
      <c r="AD46" s="538"/>
      <c r="AE46" s="538"/>
      <c r="AF46" s="538"/>
    </row>
    <row r="47" spans="2:32" x14ac:dyDescent="0.25">
      <c r="C47" s="57"/>
      <c r="D47" s="57"/>
      <c r="E47" s="57"/>
      <c r="F47" s="57"/>
      <c r="G47" s="57"/>
      <c r="H47" s="57"/>
      <c r="Z47" s="538"/>
      <c r="AA47" s="538"/>
      <c r="AB47" s="538"/>
      <c r="AC47" s="538"/>
      <c r="AD47" s="538"/>
      <c r="AE47" s="538"/>
      <c r="AF47" s="538"/>
    </row>
    <row r="48" spans="2:32" x14ac:dyDescent="0.25">
      <c r="B48" t="s">
        <v>832</v>
      </c>
      <c r="C48" s="57">
        <f>+C44-C46</f>
        <v>92412000</v>
      </c>
      <c r="D48" s="57">
        <f t="shared" ref="D48:H48" si="12">+D44-D46</f>
        <v>85575176</v>
      </c>
      <c r="E48" s="57">
        <f>+E44-E46</f>
        <v>94224379</v>
      </c>
      <c r="F48" s="57">
        <f t="shared" si="12"/>
        <v>111824458</v>
      </c>
      <c r="G48" s="57">
        <f t="shared" si="12"/>
        <v>134660316.82442302</v>
      </c>
      <c r="H48" s="57">
        <f t="shared" si="12"/>
        <v>231331064.98117378</v>
      </c>
      <c r="J48" t="s">
        <v>832</v>
      </c>
      <c r="K48" s="57">
        <f t="shared" si="3"/>
        <v>92412</v>
      </c>
      <c r="L48" s="57">
        <f t="shared" si="4"/>
        <v>85575.176000000007</v>
      </c>
      <c r="M48" s="57">
        <f t="shared" si="5"/>
        <v>94224.379000000001</v>
      </c>
      <c r="N48" s="57">
        <f t="shared" si="6"/>
        <v>111824.458</v>
      </c>
      <c r="O48" s="57">
        <f t="shared" si="7"/>
        <v>134660.316824423</v>
      </c>
      <c r="P48" s="57">
        <f t="shared" si="8"/>
        <v>231331.06498117378</v>
      </c>
      <c r="Z48" s="538"/>
      <c r="AA48" s="538"/>
      <c r="AB48" s="538"/>
      <c r="AC48" s="538"/>
      <c r="AD48" s="538"/>
      <c r="AE48" s="538"/>
      <c r="AF48" s="538"/>
    </row>
    <row r="49" spans="3:32" x14ac:dyDescent="0.25">
      <c r="Z49" s="538"/>
      <c r="AA49" s="538"/>
      <c r="AB49" s="538"/>
      <c r="AC49" s="538"/>
      <c r="AD49" s="538"/>
      <c r="AE49" s="538"/>
      <c r="AF49" s="538"/>
    </row>
    <row r="50" spans="3:32" x14ac:dyDescent="0.25">
      <c r="C50" s="535"/>
      <c r="D50" s="535"/>
      <c r="E50" s="535"/>
      <c r="F50" s="535"/>
      <c r="G50" s="535"/>
      <c r="H50" s="535"/>
      <c r="Z50" s="538"/>
      <c r="AA50" s="538"/>
      <c r="AB50" s="538"/>
      <c r="AC50" s="538"/>
      <c r="AD50" s="538"/>
      <c r="AE50" s="538"/>
      <c r="AF50" s="538"/>
    </row>
    <row r="51" spans="3:32" x14ac:dyDescent="0.25">
      <c r="Z51" s="538"/>
      <c r="AA51" s="538"/>
      <c r="AB51" s="538"/>
      <c r="AC51" s="538"/>
      <c r="AD51" s="538"/>
      <c r="AE51" s="538"/>
      <c r="AF51" s="538"/>
    </row>
  </sheetData>
  <mergeCells count="2">
    <mergeCell ref="J2:P2"/>
    <mergeCell ref="B2:H2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F45" sqref="F45"/>
    </sheetView>
  </sheetViews>
  <sheetFormatPr baseColWidth="10" defaultColWidth="11.5703125" defaultRowHeight="15" x14ac:dyDescent="0.25"/>
  <cols>
    <col min="1" max="1" width="38.85546875" customWidth="1"/>
  </cols>
  <sheetData>
    <row r="1" spans="1:6" ht="2.25" customHeight="1" x14ac:dyDescent="0.3"/>
    <row r="2" spans="1:6" ht="33" customHeight="1" x14ac:dyDescent="0.25">
      <c r="A2" s="616" t="s">
        <v>921</v>
      </c>
      <c r="B2" s="616"/>
      <c r="C2" s="616"/>
      <c r="D2" s="616"/>
      <c r="E2" s="616"/>
      <c r="F2" s="616"/>
    </row>
    <row r="3" spans="1:6" ht="14.45" x14ac:dyDescent="0.3">
      <c r="B3">
        <v>1989</v>
      </c>
      <c r="C3">
        <v>1996</v>
      </c>
      <c r="D3">
        <v>1999</v>
      </c>
      <c r="E3">
        <v>2001</v>
      </c>
      <c r="F3">
        <v>2013</v>
      </c>
    </row>
    <row r="5" spans="1:6" ht="14.45" x14ac:dyDescent="0.3">
      <c r="A5" t="s">
        <v>9</v>
      </c>
      <c r="B5" s="57">
        <v>7396</v>
      </c>
      <c r="C5" s="57">
        <v>10162.030000000001</v>
      </c>
      <c r="D5" s="57">
        <v>5917.5140000000001</v>
      </c>
      <c r="E5" s="57">
        <v>4476.9430000000002</v>
      </c>
      <c r="F5" s="57">
        <v>6023.2442185016125</v>
      </c>
    </row>
    <row r="6" spans="1:6" ht="14.45" x14ac:dyDescent="0.3">
      <c r="B6" s="57"/>
      <c r="C6" s="57"/>
      <c r="D6" s="57"/>
      <c r="E6" s="57"/>
      <c r="F6" s="57"/>
    </row>
    <row r="7" spans="1:6" ht="14.45" x14ac:dyDescent="0.3">
      <c r="A7" t="s">
        <v>12</v>
      </c>
      <c r="B7" s="57">
        <v>8030</v>
      </c>
      <c r="C7" s="57">
        <v>16353.298000000001</v>
      </c>
      <c r="D7" s="57">
        <v>20310.919000000002</v>
      </c>
      <c r="E7" s="57">
        <v>32362.155999999999</v>
      </c>
      <c r="F7" s="57">
        <v>17660.726284295302</v>
      </c>
    </row>
    <row r="8" spans="1:6" ht="14.45" x14ac:dyDescent="0.3">
      <c r="A8" t="s">
        <v>15</v>
      </c>
      <c r="B8" s="57">
        <v>0</v>
      </c>
      <c r="C8" s="57">
        <v>6279.31</v>
      </c>
      <c r="D8" s="57">
        <v>4471.7700000000004</v>
      </c>
      <c r="E8" s="57">
        <v>8704.1560000000009</v>
      </c>
      <c r="F8" s="57">
        <v>0</v>
      </c>
    </row>
    <row r="9" spans="1:6" ht="14.45" x14ac:dyDescent="0.3">
      <c r="B9" s="57"/>
      <c r="C9" s="57"/>
      <c r="D9" s="57"/>
      <c r="E9" s="57"/>
      <c r="F9" s="57"/>
    </row>
    <row r="10" spans="1:6" ht="14.45" x14ac:dyDescent="0.3">
      <c r="A10" t="s">
        <v>17</v>
      </c>
      <c r="B10" s="57">
        <v>1500</v>
      </c>
      <c r="C10" s="57">
        <v>282.57</v>
      </c>
      <c r="D10" s="57">
        <v>641.13699999999994</v>
      </c>
      <c r="E10" s="57">
        <v>1537.3989999999999</v>
      </c>
      <c r="F10" s="57">
        <v>958.64255620999995</v>
      </c>
    </row>
    <row r="11" spans="1:6" ht="14.45" x14ac:dyDescent="0.3">
      <c r="B11" s="57"/>
      <c r="C11" s="57"/>
      <c r="D11" s="57"/>
      <c r="E11" s="57"/>
      <c r="F11" s="57"/>
    </row>
    <row r="12" spans="1:6" ht="14.45" x14ac:dyDescent="0.3">
      <c r="A12" t="s">
        <v>18</v>
      </c>
      <c r="B12" s="57">
        <v>0</v>
      </c>
      <c r="C12" s="57">
        <v>1452.27</v>
      </c>
      <c r="D12" s="57">
        <v>5029.34</v>
      </c>
      <c r="E12" s="57">
        <v>2015.4670000000001</v>
      </c>
      <c r="F12" s="57">
        <v>4701.6396856738029</v>
      </c>
    </row>
    <row r="13" spans="1:6" ht="14.45" x14ac:dyDescent="0.3">
      <c r="B13" s="57"/>
      <c r="C13" s="57"/>
      <c r="D13" s="57"/>
      <c r="E13" s="57"/>
      <c r="F13" s="57"/>
    </row>
    <row r="14" spans="1:6" ht="14.45" x14ac:dyDescent="0.3">
      <c r="A14" t="s">
        <v>19</v>
      </c>
      <c r="B14" s="57">
        <v>46746</v>
      </c>
      <c r="C14" s="57">
        <v>68841.024000000005</v>
      </c>
      <c r="D14" s="57">
        <v>85688.282999999996</v>
      </c>
      <c r="E14" s="57">
        <v>55023.132824423032</v>
      </c>
      <c r="F14" s="57">
        <v>145967.46600674544</v>
      </c>
    </row>
    <row r="15" spans="1:6" ht="14.45" x14ac:dyDescent="0.3">
      <c r="B15" s="57"/>
      <c r="C15" s="57"/>
      <c r="D15" s="57"/>
      <c r="E15" s="57"/>
      <c r="F15" s="57"/>
    </row>
    <row r="16" spans="1:6" ht="14.45" x14ac:dyDescent="0.3">
      <c r="A16" t="s">
        <v>910</v>
      </c>
      <c r="B16" s="57">
        <v>8023</v>
      </c>
      <c r="C16" s="57">
        <v>24230.347000000002</v>
      </c>
      <c r="D16" s="57">
        <v>25327.806</v>
      </c>
      <c r="E16" s="57">
        <v>10056.228212179478</v>
      </c>
      <c r="F16" s="57">
        <v>98451.484253175178</v>
      </c>
    </row>
    <row r="17" spans="1:6" ht="14.45" x14ac:dyDescent="0.3">
      <c r="A17" t="s">
        <v>919</v>
      </c>
      <c r="B17" s="57">
        <v>1854</v>
      </c>
      <c r="C17" s="57">
        <v>8168.0140000000001</v>
      </c>
      <c r="D17" s="57">
        <v>6390.2749999999996</v>
      </c>
      <c r="E17" s="57">
        <v>1504.8525118791938</v>
      </c>
      <c r="F17" s="57">
        <v>38188.180054215183</v>
      </c>
    </row>
    <row r="18" spans="1:6" ht="14.45" x14ac:dyDescent="0.3">
      <c r="A18" t="s">
        <v>913</v>
      </c>
      <c r="B18" s="57">
        <v>0</v>
      </c>
      <c r="C18" s="57">
        <v>7057.75</v>
      </c>
      <c r="D18" s="57">
        <v>5394.8509999999997</v>
      </c>
      <c r="E18" s="57">
        <v>810.36778506919381</v>
      </c>
      <c r="F18" s="57">
        <v>587.03483125394871</v>
      </c>
    </row>
    <row r="19" spans="1:6" ht="14.45" x14ac:dyDescent="0.3">
      <c r="A19" t="s">
        <v>920</v>
      </c>
      <c r="B19" s="57">
        <v>6169</v>
      </c>
      <c r="C19" s="57">
        <v>16062.333000000001</v>
      </c>
      <c r="D19" s="57">
        <v>18937.530999999999</v>
      </c>
      <c r="E19" s="57">
        <v>8551.3757003002829</v>
      </c>
      <c r="F19" s="57">
        <v>60263.304198960002</v>
      </c>
    </row>
    <row r="20" spans="1:6" ht="14.45" x14ac:dyDescent="0.3">
      <c r="A20" t="s">
        <v>913</v>
      </c>
      <c r="B20" s="57">
        <v>0</v>
      </c>
      <c r="C20" s="57">
        <v>10811.638000000001</v>
      </c>
      <c r="D20" s="57">
        <v>5909.1850000000004</v>
      </c>
      <c r="E20" s="57">
        <v>2400.1671068521082</v>
      </c>
      <c r="F20" s="57">
        <v>0</v>
      </c>
    </row>
    <row r="21" spans="1:6" ht="14.45" x14ac:dyDescent="0.3">
      <c r="A21" t="s">
        <v>916</v>
      </c>
      <c r="B21" s="57">
        <v>38723</v>
      </c>
      <c r="C21" s="57">
        <v>41591.08</v>
      </c>
      <c r="D21" s="57">
        <v>60360.476999999999</v>
      </c>
      <c r="E21" s="57">
        <v>44966.904612243539</v>
      </c>
      <c r="F21" s="57">
        <v>47515.981753570246</v>
      </c>
    </row>
    <row r="22" spans="1:6" x14ac:dyDescent="0.25">
      <c r="A22" t="s">
        <v>925</v>
      </c>
      <c r="B22" s="57">
        <v>38723</v>
      </c>
      <c r="C22" s="57">
        <v>24024.337</v>
      </c>
      <c r="D22" s="57">
        <v>16663.089</v>
      </c>
      <c r="E22" s="57">
        <v>6270.2384911799818</v>
      </c>
      <c r="F22" s="57">
        <v>0</v>
      </c>
    </row>
    <row r="23" spans="1:6" ht="14.45" x14ac:dyDescent="0.3">
      <c r="A23" t="s">
        <v>926</v>
      </c>
      <c r="B23" s="57">
        <v>0</v>
      </c>
      <c r="C23" s="57">
        <v>17566.742999999999</v>
      </c>
      <c r="D23" s="57">
        <v>43697.387999999999</v>
      </c>
      <c r="E23" s="57">
        <v>38696.666121063558</v>
      </c>
      <c r="F23" s="57">
        <v>0</v>
      </c>
    </row>
    <row r="24" spans="1:6" x14ac:dyDescent="0.25">
      <c r="A24" t="s">
        <v>917</v>
      </c>
      <c r="B24" s="57">
        <v>0</v>
      </c>
      <c r="C24" s="57">
        <v>0</v>
      </c>
      <c r="D24" s="57">
        <v>0</v>
      </c>
      <c r="E24" s="57">
        <v>0</v>
      </c>
      <c r="F24" s="57">
        <v>35678.234243570245</v>
      </c>
    </row>
    <row r="25" spans="1:6" x14ac:dyDescent="0.25">
      <c r="A25" t="s">
        <v>918</v>
      </c>
      <c r="B25" s="57">
        <v>0</v>
      </c>
      <c r="C25" s="57">
        <v>0</v>
      </c>
      <c r="D25" s="57">
        <v>0</v>
      </c>
      <c r="E25" s="57">
        <v>0</v>
      </c>
      <c r="F25" s="57">
        <v>11837.747509999997</v>
      </c>
    </row>
    <row r="27" spans="1:6" x14ac:dyDescent="0.25">
      <c r="A27" t="s">
        <v>844</v>
      </c>
      <c r="B27" s="57">
        <v>0</v>
      </c>
      <c r="C27" s="57">
        <v>0</v>
      </c>
      <c r="D27" s="57">
        <v>0</v>
      </c>
      <c r="E27" s="57">
        <v>42258.074999999997</v>
      </c>
      <c r="F27" s="57">
        <v>3034.7012399168775</v>
      </c>
    </row>
    <row r="28" spans="1:6" x14ac:dyDescent="0.25">
      <c r="B28" s="57"/>
      <c r="C28" s="57"/>
      <c r="D28" s="57"/>
      <c r="E28" s="57"/>
      <c r="F28" s="57"/>
    </row>
    <row r="29" spans="1:6" x14ac:dyDescent="0.25">
      <c r="A29" t="s">
        <v>927</v>
      </c>
      <c r="B29" s="57">
        <v>0</v>
      </c>
      <c r="C29" s="57">
        <v>0</v>
      </c>
      <c r="D29" s="57">
        <v>4173.7790000000005</v>
      </c>
      <c r="E29" s="57">
        <v>6745.9859999999999</v>
      </c>
      <c r="F29" s="57">
        <v>36120.899858926794</v>
      </c>
    </row>
    <row r="30" spans="1:6" x14ac:dyDescent="0.25">
      <c r="B30" s="57"/>
      <c r="C30" s="57"/>
      <c r="D30" s="57"/>
      <c r="E30" s="57"/>
      <c r="F30" s="57"/>
    </row>
    <row r="31" spans="1:6" x14ac:dyDescent="0.25">
      <c r="A31" t="s">
        <v>928</v>
      </c>
      <c r="B31" s="57">
        <v>28740</v>
      </c>
      <c r="C31" s="57">
        <v>4000</v>
      </c>
      <c r="D31" s="57">
        <v>1000</v>
      </c>
      <c r="E31" s="57">
        <v>0</v>
      </c>
      <c r="F31" s="57">
        <v>24000</v>
      </c>
    </row>
    <row r="32" spans="1:6" x14ac:dyDescent="0.25">
      <c r="B32" s="57"/>
      <c r="C32" s="57"/>
      <c r="D32" s="57"/>
      <c r="E32" s="57"/>
      <c r="F32" s="57"/>
    </row>
    <row r="33" spans="1:6" x14ac:dyDescent="0.25">
      <c r="A33" t="s">
        <v>930</v>
      </c>
      <c r="B33" s="57">
        <v>92412</v>
      </c>
      <c r="C33" s="57">
        <v>101091.192</v>
      </c>
      <c r="D33" s="57">
        <v>122760.97199999999</v>
      </c>
      <c r="E33" s="57">
        <v>144419.15882442301</v>
      </c>
      <c r="F33" s="57">
        <v>238467.31985026985</v>
      </c>
    </row>
    <row r="34" spans="1:6" x14ac:dyDescent="0.25">
      <c r="B34" s="57"/>
      <c r="C34" s="57"/>
      <c r="D34" s="57"/>
      <c r="E34" s="57"/>
      <c r="F34" s="57"/>
    </row>
    <row r="35" spans="1:6" x14ac:dyDescent="0.25">
      <c r="A35" t="s">
        <v>831</v>
      </c>
      <c r="B35" s="57">
        <v>0</v>
      </c>
      <c r="C35" s="57">
        <v>6866.8130000000001</v>
      </c>
      <c r="D35" s="57">
        <v>10936.513999999999</v>
      </c>
      <c r="E35" s="57">
        <v>9758.8420000000006</v>
      </c>
      <c r="F35" s="57">
        <v>7136.2548690960602</v>
      </c>
    </row>
    <row r="36" spans="1:6" x14ac:dyDescent="0.25">
      <c r="B36" s="57"/>
      <c r="C36" s="57"/>
      <c r="D36" s="57"/>
      <c r="E36" s="57"/>
      <c r="F36" s="57"/>
    </row>
    <row r="37" spans="1:6" x14ac:dyDescent="0.25">
      <c r="A37" t="s">
        <v>929</v>
      </c>
      <c r="B37" s="57">
        <f>+B33-B35</f>
        <v>92412</v>
      </c>
      <c r="C37" s="57">
        <v>94224.379000000001</v>
      </c>
      <c r="D37" s="57">
        <f t="shared" ref="D37:F37" si="0">+D33-D35</f>
        <v>111824.458</v>
      </c>
      <c r="E37" s="57">
        <f t="shared" si="0"/>
        <v>134660.316824423</v>
      </c>
      <c r="F37" s="57">
        <f t="shared" si="0"/>
        <v>231331.06498117378</v>
      </c>
    </row>
    <row r="38" spans="1:6" x14ac:dyDescent="0.25">
      <c r="B38" s="57"/>
      <c r="C38" s="57"/>
      <c r="D38" s="57"/>
      <c r="E38" s="57"/>
      <c r="F38" s="57"/>
    </row>
    <row r="39" spans="1:6" x14ac:dyDescent="0.25">
      <c r="B39" s="57"/>
      <c r="C39" s="57"/>
      <c r="D39" s="57"/>
      <c r="E39" s="57"/>
      <c r="F39" s="57"/>
    </row>
    <row r="40" spans="1:6" x14ac:dyDescent="0.25">
      <c r="B40" s="57"/>
      <c r="C40" s="57"/>
      <c r="D40" s="57"/>
      <c r="E40" s="57"/>
      <c r="F40" s="57"/>
    </row>
  </sheetData>
  <mergeCells count="1"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1989</vt:lpstr>
      <vt:lpstr>1995</vt:lpstr>
      <vt:lpstr>1996</vt:lpstr>
      <vt:lpstr>1999</vt:lpstr>
      <vt:lpstr>2001</vt:lpstr>
      <vt:lpstr>2013</vt:lpstr>
      <vt:lpstr>Cuadros</vt:lpstr>
      <vt:lpstr>Cuadro Final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Mariano</cp:lastModifiedBy>
  <dcterms:created xsi:type="dcterms:W3CDTF">2014-09-16T13:06:37Z</dcterms:created>
  <dcterms:modified xsi:type="dcterms:W3CDTF">2016-04-15T20:51:45Z</dcterms:modified>
</cp:coreProperties>
</file>